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users\Desktop\Питание апрель\"/>
    </mc:Choice>
  </mc:AlternateContent>
  <xr:revisionPtr revIDLastSave="0" documentId="8_{C5C3BB5F-2516-4F5C-972D-5C539D0FDB6C}" xr6:coauthVersionLast="45" xr6:coauthVersionMax="45" xr10:uidLastSave="{00000000-0000-0000-0000-000000000000}"/>
  <bookViews>
    <workbookView xWindow="2625" yWindow="1065" windowWidth="25170" windowHeight="15135" xr2:uid="{00000000-000D-0000-FFFF-FFFF00000000}"/>
  </bookViews>
  <sheets>
    <sheet name="Лист1" sheetId="1" r:id="rId1"/>
    <sheet name="Лист2" sheetId="2" r:id="rId2"/>
  </sheets>
  <definedNames>
    <definedName name="_GoBack2" localSheetId="0">NA()</definedName>
    <definedName name="_xlnm._FilterDatabase" localSheetId="0" hidden="1">Лист1!$B$1:$B$215</definedName>
    <definedName name="_xlnm.Print_Area" localSheetId="0">Лист1!$A$1:$N$215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3" i="2" l="1"/>
  <c r="F43" i="2"/>
  <c r="B43" i="2"/>
  <c r="I42" i="2"/>
  <c r="E42" i="2"/>
  <c r="L41" i="2"/>
  <c r="L42" i="2" s="1"/>
  <c r="K41" i="2"/>
  <c r="K42" i="2" s="1"/>
  <c r="J41" i="2"/>
  <c r="J42" i="2" s="1"/>
  <c r="I41" i="2"/>
  <c r="H41" i="2"/>
  <c r="H42" i="2" s="1"/>
  <c r="G41" i="2"/>
  <c r="G42" i="2" s="1"/>
  <c r="F41" i="2"/>
  <c r="F42" i="2" s="1"/>
  <c r="E41" i="2"/>
  <c r="D41" i="2"/>
  <c r="D42" i="2" s="1"/>
  <c r="C41" i="2"/>
  <c r="C42" i="2" s="1"/>
  <c r="B41" i="2"/>
  <c r="B42" i="2" s="1"/>
  <c r="K40" i="2"/>
  <c r="G40" i="2"/>
  <c r="C40" i="2"/>
  <c r="J39" i="2"/>
  <c r="F39" i="2"/>
  <c r="B39" i="2"/>
  <c r="M38" i="2"/>
  <c r="B38" i="2"/>
  <c r="L37" i="2"/>
  <c r="K37" i="2"/>
  <c r="J37" i="2"/>
  <c r="I37" i="2"/>
  <c r="H37" i="2"/>
  <c r="G37" i="2"/>
  <c r="F37" i="2"/>
  <c r="E37" i="2"/>
  <c r="D37" i="2"/>
  <c r="C37" i="2"/>
  <c r="B37" i="2"/>
  <c r="L36" i="2"/>
  <c r="H36" i="2"/>
  <c r="D36" i="2"/>
  <c r="K35" i="2"/>
  <c r="J35" i="2"/>
  <c r="G35" i="2"/>
  <c r="F35" i="2"/>
  <c r="C35" i="2"/>
  <c r="B35" i="2"/>
  <c r="J34" i="2"/>
  <c r="F34" i="2"/>
  <c r="B34" i="2"/>
  <c r="L32" i="2"/>
  <c r="K32" i="2"/>
  <c r="J32" i="2"/>
  <c r="I32" i="2"/>
  <c r="H32" i="2"/>
  <c r="G32" i="2"/>
  <c r="F32" i="2"/>
  <c r="E32" i="2"/>
  <c r="D32" i="2"/>
  <c r="C32" i="2"/>
  <c r="B32" i="2"/>
  <c r="L31" i="2"/>
  <c r="H31" i="2"/>
  <c r="D31" i="2"/>
  <c r="L30" i="2"/>
  <c r="K30" i="2"/>
  <c r="J30" i="2"/>
  <c r="I30" i="2"/>
  <c r="H30" i="2"/>
  <c r="G30" i="2"/>
  <c r="F30" i="2"/>
  <c r="E30" i="2"/>
  <c r="D30" i="2"/>
  <c r="C30" i="2"/>
  <c r="B30" i="2"/>
  <c r="J29" i="2"/>
  <c r="F29" i="2"/>
  <c r="B29" i="2"/>
  <c r="I28" i="2"/>
  <c r="E28" i="2"/>
  <c r="L27" i="2"/>
  <c r="H27" i="2"/>
  <c r="D27" i="2"/>
  <c r="L26" i="2"/>
  <c r="K26" i="2"/>
  <c r="K36" i="2" s="1"/>
  <c r="J26" i="2"/>
  <c r="I26" i="2"/>
  <c r="H26" i="2"/>
  <c r="G26" i="2"/>
  <c r="G36" i="2" s="1"/>
  <c r="F26" i="2"/>
  <c r="E26" i="2"/>
  <c r="D26" i="2"/>
  <c r="C26" i="2"/>
  <c r="C36" i="2" s="1"/>
  <c r="B26" i="2"/>
  <c r="L25" i="2"/>
  <c r="K25" i="2"/>
  <c r="J25" i="2"/>
  <c r="I25" i="2"/>
  <c r="H25" i="2"/>
  <c r="G25" i="2"/>
  <c r="F25" i="2"/>
  <c r="E25" i="2"/>
  <c r="D25" i="2"/>
  <c r="C25" i="2"/>
  <c r="B25" i="2"/>
  <c r="L24" i="2"/>
  <c r="L29" i="2" s="1"/>
  <c r="K24" i="2"/>
  <c r="K29" i="2" s="1"/>
  <c r="J24" i="2"/>
  <c r="J40" i="2" s="1"/>
  <c r="I24" i="2"/>
  <c r="H24" i="2"/>
  <c r="H29" i="2" s="1"/>
  <c r="G24" i="2"/>
  <c r="G29" i="2" s="1"/>
  <c r="F24" i="2"/>
  <c r="F40" i="2" s="1"/>
  <c r="E24" i="2"/>
  <c r="D24" i="2"/>
  <c r="D29" i="2" s="1"/>
  <c r="C24" i="2"/>
  <c r="C29" i="2" s="1"/>
  <c r="B24" i="2"/>
  <c r="B40" i="2" s="1"/>
  <c r="L23" i="2"/>
  <c r="L28" i="2" s="1"/>
  <c r="K23" i="2"/>
  <c r="K28" i="2" s="1"/>
  <c r="J23" i="2"/>
  <c r="J28" i="2" s="1"/>
  <c r="I23" i="2"/>
  <c r="H23" i="2"/>
  <c r="H28" i="2" s="1"/>
  <c r="G23" i="2"/>
  <c r="G28" i="2" s="1"/>
  <c r="F23" i="2"/>
  <c r="F28" i="2" s="1"/>
  <c r="E23" i="2"/>
  <c r="D23" i="2"/>
  <c r="D28" i="2" s="1"/>
  <c r="C23" i="2"/>
  <c r="C28" i="2" s="1"/>
  <c r="B23" i="2"/>
  <c r="B28" i="2" s="1"/>
  <c r="L22" i="2"/>
  <c r="L39" i="2" s="1"/>
  <c r="K22" i="2"/>
  <c r="J22" i="2"/>
  <c r="J27" i="2" s="1"/>
  <c r="I22" i="2"/>
  <c r="I27" i="2" s="1"/>
  <c r="H22" i="2"/>
  <c r="H39" i="2" s="1"/>
  <c r="G22" i="2"/>
  <c r="F22" i="2"/>
  <c r="F27" i="2" s="1"/>
  <c r="E22" i="2"/>
  <c r="E27" i="2" s="1"/>
  <c r="D22" i="2"/>
  <c r="D39" i="2" s="1"/>
  <c r="C22" i="2"/>
  <c r="B22" i="2"/>
  <c r="B27" i="2" s="1"/>
  <c r="L21" i="2"/>
  <c r="L38" i="2" s="1"/>
  <c r="K21" i="2"/>
  <c r="K38" i="2" s="1"/>
  <c r="J21" i="2"/>
  <c r="J38" i="2" s="1"/>
  <c r="I21" i="2"/>
  <c r="I38" i="2" s="1"/>
  <c r="H21" i="2"/>
  <c r="H38" i="2" s="1"/>
  <c r="G21" i="2"/>
  <c r="G38" i="2" s="1"/>
  <c r="F21" i="2"/>
  <c r="F38" i="2" s="1"/>
  <c r="E21" i="2"/>
  <c r="E38" i="2" s="1"/>
  <c r="D21" i="2"/>
  <c r="D38" i="2" s="1"/>
  <c r="C21" i="2"/>
  <c r="C38" i="2" s="1"/>
  <c r="B21" i="2"/>
  <c r="E18" i="2"/>
  <c r="L17" i="2"/>
  <c r="K17" i="2"/>
  <c r="H17" i="2"/>
  <c r="G17" i="2"/>
  <c r="D17" i="2"/>
  <c r="C17" i="2"/>
  <c r="K16" i="2"/>
  <c r="J16" i="2"/>
  <c r="G16" i="2"/>
  <c r="F16" i="2"/>
  <c r="C16" i="2"/>
  <c r="B16" i="2"/>
  <c r="J15" i="2"/>
  <c r="I15" i="2"/>
  <c r="F15" i="2"/>
  <c r="E15" i="2"/>
  <c r="B15" i="2"/>
  <c r="L14" i="2"/>
  <c r="L34" i="2" s="1"/>
  <c r="K14" i="2"/>
  <c r="K34" i="2" s="1"/>
  <c r="J14" i="2"/>
  <c r="I14" i="2"/>
  <c r="I34" i="2" s="1"/>
  <c r="H14" i="2"/>
  <c r="H34" i="2" s="1"/>
  <c r="G14" i="2"/>
  <c r="G34" i="2" s="1"/>
  <c r="F14" i="2"/>
  <c r="E14" i="2"/>
  <c r="E34" i="2" s="1"/>
  <c r="D14" i="2"/>
  <c r="D34" i="2" s="1"/>
  <c r="C14" i="2"/>
  <c r="C34" i="2" s="1"/>
  <c r="B14" i="2"/>
  <c r="L13" i="2"/>
  <c r="L16" i="2" s="1"/>
  <c r="K13" i="2"/>
  <c r="J13" i="2"/>
  <c r="I13" i="2"/>
  <c r="I16" i="2" s="1"/>
  <c r="H13" i="2"/>
  <c r="H16" i="2" s="1"/>
  <c r="G13" i="2"/>
  <c r="F13" i="2"/>
  <c r="E13" i="2"/>
  <c r="E16" i="2" s="1"/>
  <c r="D13" i="2"/>
  <c r="D16" i="2" s="1"/>
  <c r="C13" i="2"/>
  <c r="B13" i="2"/>
  <c r="L12" i="2"/>
  <c r="L15" i="2" s="1"/>
  <c r="K12" i="2"/>
  <c r="K15" i="2" s="1"/>
  <c r="J12" i="2"/>
  <c r="I12" i="2"/>
  <c r="H12" i="2"/>
  <c r="H15" i="2" s="1"/>
  <c r="G12" i="2"/>
  <c r="G15" i="2" s="1"/>
  <c r="F12" i="2"/>
  <c r="E12" i="2"/>
  <c r="D12" i="2"/>
  <c r="D15" i="2" s="1"/>
  <c r="C12" i="2"/>
  <c r="C15" i="2" s="1"/>
  <c r="B12" i="2"/>
  <c r="L11" i="2"/>
  <c r="K11" i="2"/>
  <c r="J11" i="2"/>
  <c r="J17" i="2" s="1"/>
  <c r="I11" i="2"/>
  <c r="I17" i="2" s="1"/>
  <c r="H11" i="2"/>
  <c r="G11" i="2"/>
  <c r="F11" i="2"/>
  <c r="F17" i="2" s="1"/>
  <c r="E11" i="2"/>
  <c r="E17" i="2" s="1"/>
  <c r="D11" i="2"/>
  <c r="C11" i="2"/>
  <c r="B11" i="2"/>
  <c r="B17" i="2" s="1"/>
  <c r="L10" i="2"/>
  <c r="L18" i="2" s="1"/>
  <c r="K10" i="2"/>
  <c r="K18" i="2" s="1"/>
  <c r="J10" i="2"/>
  <c r="J18" i="2" s="1"/>
  <c r="I10" i="2"/>
  <c r="I18" i="2" s="1"/>
  <c r="H10" i="2"/>
  <c r="H18" i="2" s="1"/>
  <c r="G10" i="2"/>
  <c r="G18" i="2" s="1"/>
  <c r="F10" i="2"/>
  <c r="F18" i="2" s="1"/>
  <c r="E10" i="2"/>
  <c r="D10" i="2"/>
  <c r="D18" i="2" s="1"/>
  <c r="C10" i="2"/>
  <c r="C18" i="2" s="1"/>
  <c r="B10" i="2"/>
  <c r="B18" i="2" s="1"/>
  <c r="L9" i="2"/>
  <c r="H9" i="2"/>
  <c r="D9" i="2"/>
  <c r="L8" i="2"/>
  <c r="K8" i="2"/>
  <c r="K9" i="2" s="1"/>
  <c r="J8" i="2"/>
  <c r="J9" i="2" s="1"/>
  <c r="I8" i="2"/>
  <c r="I9" i="2" s="1"/>
  <c r="H8" i="2"/>
  <c r="G8" i="2"/>
  <c r="G9" i="2" s="1"/>
  <c r="F8" i="2"/>
  <c r="F9" i="2" s="1"/>
  <c r="E8" i="2"/>
  <c r="E9" i="2" s="1"/>
  <c r="D8" i="2"/>
  <c r="C8" i="2"/>
  <c r="C9" i="2" s="1"/>
  <c r="B8" i="2"/>
  <c r="B9" i="2" s="1"/>
  <c r="L7" i="2"/>
  <c r="K7" i="2"/>
  <c r="J7" i="2"/>
  <c r="I7" i="2"/>
  <c r="H7" i="2"/>
  <c r="G7" i="2"/>
  <c r="F7" i="2"/>
  <c r="E7" i="2"/>
  <c r="D7" i="2"/>
  <c r="C7" i="2"/>
  <c r="B7" i="2"/>
  <c r="L4" i="2"/>
  <c r="K4" i="2"/>
  <c r="J4" i="2"/>
  <c r="J36" i="2" s="1"/>
  <c r="I4" i="2"/>
  <c r="I36" i="2" s="1"/>
  <c r="H4" i="2"/>
  <c r="G4" i="2"/>
  <c r="F4" i="2"/>
  <c r="F36" i="2" s="1"/>
  <c r="E4" i="2"/>
  <c r="E36" i="2" s="1"/>
  <c r="D4" i="2"/>
  <c r="C4" i="2"/>
  <c r="B4" i="2"/>
  <c r="B36" i="2" s="1"/>
  <c r="L3" i="2"/>
  <c r="L35" i="2" s="1"/>
  <c r="K3" i="2"/>
  <c r="J3" i="2"/>
  <c r="I3" i="2"/>
  <c r="I35" i="2" s="1"/>
  <c r="H3" i="2"/>
  <c r="H35" i="2" s="1"/>
  <c r="G3" i="2"/>
  <c r="F3" i="2"/>
  <c r="E3" i="2"/>
  <c r="E35" i="2" s="1"/>
  <c r="D3" i="2"/>
  <c r="D35" i="2" s="1"/>
  <c r="C3" i="2"/>
  <c r="B3" i="2"/>
  <c r="L2" i="2"/>
  <c r="L43" i="2" s="1"/>
  <c r="K2" i="2"/>
  <c r="J2" i="2"/>
  <c r="J31" i="2" s="1"/>
  <c r="I2" i="2"/>
  <c r="I31" i="2" s="1"/>
  <c r="H2" i="2"/>
  <c r="H43" i="2" s="1"/>
  <c r="G2" i="2"/>
  <c r="F2" i="2"/>
  <c r="F31" i="2" s="1"/>
  <c r="E2" i="2"/>
  <c r="E31" i="2" s="1"/>
  <c r="D2" i="2"/>
  <c r="D43" i="2" s="1"/>
  <c r="C2" i="2"/>
  <c r="B2" i="2"/>
  <c r="B31" i="2" s="1"/>
  <c r="N210" i="1"/>
  <c r="J210" i="1"/>
  <c r="F210" i="1"/>
  <c r="N209" i="1"/>
  <c r="M209" i="1"/>
  <c r="M210" i="1" s="1"/>
  <c r="L209" i="1"/>
  <c r="K209" i="1"/>
  <c r="J209" i="1"/>
  <c r="I209" i="1"/>
  <c r="I210" i="1" s="1"/>
  <c r="H209" i="1"/>
  <c r="G209" i="1"/>
  <c r="F209" i="1"/>
  <c r="E209" i="1"/>
  <c r="E210" i="1" s="1"/>
  <c r="D209" i="1"/>
  <c r="N205" i="1"/>
  <c r="M205" i="1"/>
  <c r="L205" i="1"/>
  <c r="K205" i="1"/>
  <c r="J205" i="1"/>
  <c r="I205" i="1"/>
  <c r="H205" i="1"/>
  <c r="G205" i="1"/>
  <c r="F205" i="1"/>
  <c r="E205" i="1"/>
  <c r="D205" i="1"/>
  <c r="N197" i="1"/>
  <c r="M197" i="1"/>
  <c r="L197" i="1"/>
  <c r="K197" i="1"/>
  <c r="K210" i="1" s="1"/>
  <c r="J197" i="1"/>
  <c r="I197" i="1"/>
  <c r="H197" i="1"/>
  <c r="G197" i="1"/>
  <c r="G210" i="1" s="1"/>
  <c r="F197" i="1"/>
  <c r="E197" i="1"/>
  <c r="D197" i="1"/>
  <c r="N189" i="1"/>
  <c r="J189" i="1"/>
  <c r="F189" i="1"/>
  <c r="N188" i="1"/>
  <c r="M188" i="1"/>
  <c r="M189" i="1" s="1"/>
  <c r="L188" i="1"/>
  <c r="K188" i="1"/>
  <c r="J188" i="1"/>
  <c r="I188" i="1"/>
  <c r="I189" i="1" s="1"/>
  <c r="H188" i="1"/>
  <c r="G188" i="1"/>
  <c r="F188" i="1"/>
  <c r="E188" i="1"/>
  <c r="E189" i="1" s="1"/>
  <c r="D188" i="1"/>
  <c r="N183" i="1"/>
  <c r="M183" i="1"/>
  <c r="L183" i="1"/>
  <c r="K183" i="1"/>
  <c r="J183" i="1"/>
  <c r="I183" i="1"/>
  <c r="H183" i="1"/>
  <c r="G183" i="1"/>
  <c r="F183" i="1"/>
  <c r="E183" i="1"/>
  <c r="D183" i="1"/>
  <c r="N176" i="1"/>
  <c r="M176" i="1"/>
  <c r="L176" i="1"/>
  <c r="K176" i="1"/>
  <c r="K189" i="1" s="1"/>
  <c r="J176" i="1"/>
  <c r="I176" i="1"/>
  <c r="H176" i="1"/>
  <c r="G176" i="1"/>
  <c r="G189" i="1" s="1"/>
  <c r="F176" i="1"/>
  <c r="E176" i="1"/>
  <c r="D176" i="1"/>
  <c r="N167" i="1"/>
  <c r="J167" i="1"/>
  <c r="F167" i="1"/>
  <c r="N166" i="1"/>
  <c r="M166" i="1"/>
  <c r="M167" i="1" s="1"/>
  <c r="L166" i="1"/>
  <c r="K166" i="1"/>
  <c r="J166" i="1"/>
  <c r="I166" i="1"/>
  <c r="I167" i="1" s="1"/>
  <c r="H166" i="1"/>
  <c r="G166" i="1"/>
  <c r="F166" i="1"/>
  <c r="E166" i="1"/>
  <c r="E167" i="1" s="1"/>
  <c r="D166" i="1"/>
  <c r="N162" i="1"/>
  <c r="M162" i="1"/>
  <c r="L162" i="1"/>
  <c r="K162" i="1"/>
  <c r="J162" i="1"/>
  <c r="I162" i="1"/>
  <c r="H162" i="1"/>
  <c r="G162" i="1"/>
  <c r="F162" i="1"/>
  <c r="E162" i="1"/>
  <c r="D162" i="1"/>
  <c r="N155" i="1"/>
  <c r="M155" i="1"/>
  <c r="L155" i="1"/>
  <c r="K155" i="1"/>
  <c r="K167" i="1" s="1"/>
  <c r="J155" i="1"/>
  <c r="I155" i="1"/>
  <c r="H155" i="1"/>
  <c r="G155" i="1"/>
  <c r="G167" i="1" s="1"/>
  <c r="F155" i="1"/>
  <c r="E155" i="1"/>
  <c r="D155" i="1"/>
  <c r="N147" i="1"/>
  <c r="J147" i="1"/>
  <c r="F147" i="1"/>
  <c r="N146" i="1"/>
  <c r="M146" i="1"/>
  <c r="M147" i="1" s="1"/>
  <c r="L146" i="1"/>
  <c r="K146" i="1"/>
  <c r="J146" i="1"/>
  <c r="I146" i="1"/>
  <c r="I147" i="1" s="1"/>
  <c r="H146" i="1"/>
  <c r="G146" i="1"/>
  <c r="F146" i="1"/>
  <c r="E146" i="1"/>
  <c r="E147" i="1" s="1"/>
  <c r="D146" i="1"/>
  <c r="N141" i="1"/>
  <c r="M141" i="1"/>
  <c r="L141" i="1"/>
  <c r="K141" i="1"/>
  <c r="J141" i="1"/>
  <c r="I141" i="1"/>
  <c r="H141" i="1"/>
  <c r="G141" i="1"/>
  <c r="F141" i="1"/>
  <c r="E141" i="1"/>
  <c r="D141" i="1"/>
  <c r="N134" i="1"/>
  <c r="M134" i="1"/>
  <c r="L134" i="1"/>
  <c r="K134" i="1"/>
  <c r="K147" i="1" s="1"/>
  <c r="J134" i="1"/>
  <c r="I134" i="1"/>
  <c r="H134" i="1"/>
  <c r="G134" i="1"/>
  <c r="G147" i="1" s="1"/>
  <c r="F134" i="1"/>
  <c r="E134" i="1"/>
  <c r="D134" i="1"/>
  <c r="M127" i="1"/>
  <c r="E127" i="1"/>
  <c r="N126" i="1"/>
  <c r="M126" i="1"/>
  <c r="L126" i="1"/>
  <c r="K126" i="1"/>
  <c r="J126" i="1"/>
  <c r="I126" i="1"/>
  <c r="I127" i="1" s="1"/>
  <c r="H126" i="1"/>
  <c r="G126" i="1"/>
  <c r="F126" i="1"/>
  <c r="E126" i="1"/>
  <c r="D126" i="1"/>
  <c r="N122" i="1"/>
  <c r="M122" i="1"/>
  <c r="L122" i="1"/>
  <c r="K122" i="1"/>
  <c r="J122" i="1"/>
  <c r="I122" i="1"/>
  <c r="H122" i="1"/>
  <c r="G122" i="1"/>
  <c r="F122" i="1"/>
  <c r="E122" i="1"/>
  <c r="D122" i="1"/>
  <c r="N115" i="1"/>
  <c r="N127" i="1" s="1"/>
  <c r="M115" i="1"/>
  <c r="L115" i="1"/>
  <c r="K115" i="1"/>
  <c r="J115" i="1"/>
  <c r="J127" i="1" s="1"/>
  <c r="I115" i="1"/>
  <c r="H115" i="1"/>
  <c r="G115" i="1"/>
  <c r="F115" i="1"/>
  <c r="F127" i="1" s="1"/>
  <c r="E115" i="1"/>
  <c r="D115" i="1"/>
  <c r="M106" i="1"/>
  <c r="J106" i="1"/>
  <c r="E106" i="1"/>
  <c r="N105" i="1"/>
  <c r="M105" i="1"/>
  <c r="L105" i="1"/>
  <c r="K105" i="1"/>
  <c r="J105" i="1"/>
  <c r="I105" i="1"/>
  <c r="I106" i="1" s="1"/>
  <c r="H105" i="1"/>
  <c r="G105" i="1"/>
  <c r="F105" i="1"/>
  <c r="E105" i="1"/>
  <c r="D105" i="1"/>
  <c r="N101" i="1"/>
  <c r="M101" i="1"/>
  <c r="L101" i="1"/>
  <c r="K101" i="1"/>
  <c r="J101" i="1"/>
  <c r="I101" i="1"/>
  <c r="H101" i="1"/>
  <c r="G101" i="1"/>
  <c r="F101" i="1"/>
  <c r="E101" i="1"/>
  <c r="D101" i="1"/>
  <c r="N94" i="1"/>
  <c r="N106" i="1" s="1"/>
  <c r="M94" i="1"/>
  <c r="L94" i="1"/>
  <c r="L106" i="1" s="1"/>
  <c r="K94" i="1"/>
  <c r="K106" i="1" s="1"/>
  <c r="J94" i="1"/>
  <c r="I94" i="1"/>
  <c r="H94" i="1"/>
  <c r="H106" i="1" s="1"/>
  <c r="G94" i="1"/>
  <c r="G106" i="1" s="1"/>
  <c r="F94" i="1"/>
  <c r="F106" i="1" s="1"/>
  <c r="E94" i="1"/>
  <c r="D94" i="1"/>
  <c r="D106" i="1" s="1"/>
  <c r="J86" i="1"/>
  <c r="N85" i="1"/>
  <c r="M85" i="1"/>
  <c r="M86" i="1" s="1"/>
  <c r="L85" i="1"/>
  <c r="K85" i="1"/>
  <c r="J85" i="1"/>
  <c r="I85" i="1"/>
  <c r="I86" i="1" s="1"/>
  <c r="H85" i="1"/>
  <c r="G85" i="1"/>
  <c r="F85" i="1"/>
  <c r="E85" i="1"/>
  <c r="E86" i="1" s="1"/>
  <c r="D85" i="1"/>
  <c r="N80" i="1"/>
  <c r="M80" i="1"/>
  <c r="L80" i="1"/>
  <c r="K80" i="1"/>
  <c r="J80" i="1"/>
  <c r="I80" i="1"/>
  <c r="H80" i="1"/>
  <c r="G80" i="1"/>
  <c r="F80" i="1"/>
  <c r="E80" i="1"/>
  <c r="D80" i="1"/>
  <c r="N73" i="1"/>
  <c r="N86" i="1" s="1"/>
  <c r="M73" i="1"/>
  <c r="L73" i="1"/>
  <c r="L86" i="1" s="1"/>
  <c r="K73" i="1"/>
  <c r="K86" i="1" s="1"/>
  <c r="J73" i="1"/>
  <c r="I73" i="1"/>
  <c r="H73" i="1"/>
  <c r="H86" i="1" s="1"/>
  <c r="G73" i="1"/>
  <c r="G86" i="1" s="1"/>
  <c r="F73" i="1"/>
  <c r="F86" i="1" s="1"/>
  <c r="E73" i="1"/>
  <c r="D73" i="1"/>
  <c r="D86" i="1" s="1"/>
  <c r="N63" i="1"/>
  <c r="M63" i="1"/>
  <c r="M64" i="1" s="1"/>
  <c r="L63" i="1"/>
  <c r="K63" i="1"/>
  <c r="J63" i="1"/>
  <c r="I63" i="1"/>
  <c r="I64" i="1" s="1"/>
  <c r="H63" i="1"/>
  <c r="G63" i="1"/>
  <c r="F63" i="1"/>
  <c r="E63" i="1"/>
  <c r="E64" i="1" s="1"/>
  <c r="D63" i="1"/>
  <c r="N59" i="1"/>
  <c r="M59" i="1"/>
  <c r="L59" i="1"/>
  <c r="K59" i="1"/>
  <c r="J59" i="1"/>
  <c r="I59" i="1"/>
  <c r="H59" i="1"/>
  <c r="G59" i="1"/>
  <c r="F59" i="1"/>
  <c r="E59" i="1"/>
  <c r="D59" i="1"/>
  <c r="G53" i="1"/>
  <c r="F53" i="1"/>
  <c r="E53" i="1"/>
  <c r="D53" i="1"/>
  <c r="N52" i="1"/>
  <c r="N64" i="1" s="1"/>
  <c r="M52" i="1"/>
  <c r="L52" i="1"/>
  <c r="K52" i="1"/>
  <c r="K64" i="1" s="1"/>
  <c r="J52" i="1"/>
  <c r="J64" i="1" s="1"/>
  <c r="I52" i="1"/>
  <c r="H52" i="1"/>
  <c r="G52" i="1"/>
  <c r="G64" i="1" s="1"/>
  <c r="F52" i="1"/>
  <c r="F64" i="1" s="1"/>
  <c r="E52" i="1"/>
  <c r="D52" i="1"/>
  <c r="M43" i="1"/>
  <c r="E43" i="1"/>
  <c r="N42" i="1"/>
  <c r="M42" i="1"/>
  <c r="L42" i="1"/>
  <c r="K42" i="1"/>
  <c r="J42" i="1"/>
  <c r="I42" i="1"/>
  <c r="I43" i="1" s="1"/>
  <c r="H42" i="1"/>
  <c r="G42" i="1"/>
  <c r="F42" i="1"/>
  <c r="E42" i="1"/>
  <c r="D42" i="1"/>
  <c r="N37" i="1"/>
  <c r="M37" i="1"/>
  <c r="L37" i="1"/>
  <c r="K37" i="1"/>
  <c r="J37" i="1"/>
  <c r="I37" i="1"/>
  <c r="H37" i="1"/>
  <c r="G37" i="1"/>
  <c r="F37" i="1"/>
  <c r="E37" i="1"/>
  <c r="D37" i="1"/>
  <c r="N30" i="1"/>
  <c r="N43" i="1" s="1"/>
  <c r="M30" i="1"/>
  <c r="L30" i="1"/>
  <c r="K30" i="1"/>
  <c r="J30" i="1"/>
  <c r="J43" i="1" s="1"/>
  <c r="I30" i="1"/>
  <c r="H30" i="1"/>
  <c r="G30" i="1"/>
  <c r="F30" i="1"/>
  <c r="F43" i="1" s="1"/>
  <c r="E30" i="1"/>
  <c r="D30" i="1"/>
  <c r="M22" i="1"/>
  <c r="J22" i="1"/>
  <c r="E22" i="1"/>
  <c r="N21" i="1"/>
  <c r="M21" i="1"/>
  <c r="L21" i="1"/>
  <c r="K21" i="1"/>
  <c r="J21" i="1"/>
  <c r="I21" i="1"/>
  <c r="I22" i="1" s="1"/>
  <c r="I212" i="1" s="1"/>
  <c r="I213" i="1" s="1"/>
  <c r="H21" i="1"/>
  <c r="G21" i="1"/>
  <c r="F21" i="1"/>
  <c r="E21" i="1"/>
  <c r="D21" i="1"/>
  <c r="N17" i="1"/>
  <c r="M17" i="1"/>
  <c r="L17" i="1"/>
  <c r="K17" i="1"/>
  <c r="J17" i="1"/>
  <c r="I17" i="1"/>
  <c r="H17" i="1"/>
  <c r="G17" i="1"/>
  <c r="F17" i="1"/>
  <c r="E17" i="1"/>
  <c r="D17" i="1"/>
  <c r="N11" i="1"/>
  <c r="N22" i="1" s="1"/>
  <c r="N212" i="1" s="1"/>
  <c r="N213" i="1" s="1"/>
  <c r="M11" i="1"/>
  <c r="L11" i="1"/>
  <c r="L22" i="1" s="1"/>
  <c r="K11" i="1"/>
  <c r="K22" i="1" s="1"/>
  <c r="J11" i="1"/>
  <c r="I11" i="1"/>
  <c r="H11" i="1"/>
  <c r="H22" i="1" s="1"/>
  <c r="G11" i="1"/>
  <c r="G22" i="1" s="1"/>
  <c r="F11" i="1"/>
  <c r="F22" i="1" s="1"/>
  <c r="F212" i="1" s="1"/>
  <c r="F213" i="1" s="1"/>
  <c r="E11" i="1"/>
  <c r="D11" i="1"/>
  <c r="D22" i="1" s="1"/>
  <c r="E212" i="1" l="1"/>
  <c r="E213" i="1" s="1"/>
  <c r="G43" i="1"/>
  <c r="G212" i="1" s="1"/>
  <c r="G213" i="1" s="1"/>
  <c r="K43" i="1"/>
  <c r="D64" i="1"/>
  <c r="H64" i="1"/>
  <c r="H212" i="1" s="1"/>
  <c r="H213" i="1" s="1"/>
  <c r="L64" i="1"/>
  <c r="G127" i="1"/>
  <c r="K127" i="1"/>
  <c r="K212" i="1" s="1"/>
  <c r="K213" i="1" s="1"/>
  <c r="D147" i="1"/>
  <c r="H147" i="1"/>
  <c r="L147" i="1"/>
  <c r="D167" i="1"/>
  <c r="H167" i="1"/>
  <c r="L167" i="1"/>
  <c r="L212" i="1" s="1"/>
  <c r="L213" i="1" s="1"/>
  <c r="D189" i="1"/>
  <c r="H189" i="1"/>
  <c r="L189" i="1"/>
  <c r="D210" i="1"/>
  <c r="H210" i="1"/>
  <c r="L210" i="1"/>
  <c r="M212" i="1"/>
  <c r="M213" i="1" s="1"/>
  <c r="D43" i="1"/>
  <c r="H43" i="1"/>
  <c r="L43" i="1"/>
  <c r="D127" i="1"/>
  <c r="H127" i="1"/>
  <c r="L127" i="1"/>
  <c r="C39" i="2"/>
  <c r="C27" i="2"/>
  <c r="G39" i="2"/>
  <c r="G27" i="2"/>
  <c r="K39" i="2"/>
  <c r="K27" i="2"/>
  <c r="E40" i="2"/>
  <c r="E29" i="2"/>
  <c r="I40" i="2"/>
  <c r="I29" i="2"/>
  <c r="D212" i="1"/>
  <c r="D213" i="1" s="1"/>
  <c r="J212" i="1"/>
  <c r="J213" i="1" s="1"/>
  <c r="C43" i="2"/>
  <c r="C31" i="2"/>
  <c r="G43" i="2"/>
  <c r="G31" i="2"/>
  <c r="K43" i="2"/>
  <c r="K31" i="2"/>
  <c r="E39" i="2"/>
  <c r="I39" i="2"/>
  <c r="E43" i="2"/>
  <c r="I43" i="2"/>
  <c r="D40" i="2"/>
  <c r="H40" i="2"/>
  <c r="L40" i="2"/>
</calcChain>
</file>

<file path=xl/sharedStrings.xml><?xml version="1.0" encoding="utf-8"?>
<sst xmlns="http://schemas.openxmlformats.org/spreadsheetml/2006/main" count="417" uniqueCount="188">
  <si>
    <t>№ рецептуры по Сборнику блюд 2015г.</t>
  </si>
  <si>
    <t>Наименование блюд</t>
  </si>
  <si>
    <t>Выход порции (г)</t>
  </si>
  <si>
    <t>Пищевые вещества</t>
  </si>
  <si>
    <t>Энергетическая ценность (ккал)</t>
  </si>
  <si>
    <t>Микроэлементы (мг)</t>
  </si>
  <si>
    <t>Витамины (мг)</t>
  </si>
  <si>
    <t>белки</t>
  </si>
  <si>
    <t>жиры</t>
  </si>
  <si>
    <t>углеводы</t>
  </si>
  <si>
    <t>Са</t>
  </si>
  <si>
    <t>Mg</t>
  </si>
  <si>
    <t>P</t>
  </si>
  <si>
    <t>Fe</t>
  </si>
  <si>
    <t>В₁</t>
  </si>
  <si>
    <t>С</t>
  </si>
  <si>
    <t>А</t>
  </si>
  <si>
    <t>Первая неделя</t>
  </si>
  <si>
    <t>Понедельник</t>
  </si>
  <si>
    <t>Завтрак</t>
  </si>
  <si>
    <t>Масло шоколадное</t>
  </si>
  <si>
    <t>15</t>
  </si>
  <si>
    <t>ТТК 57</t>
  </si>
  <si>
    <t>Чай с лимоном</t>
  </si>
  <si>
    <t>Батон витаминный с микронутриентами</t>
  </si>
  <si>
    <t>25</t>
  </si>
  <si>
    <t>Всего:</t>
  </si>
  <si>
    <t>Обед</t>
  </si>
  <si>
    <t>250</t>
  </si>
  <si>
    <t>100</t>
  </si>
  <si>
    <t>Вермишель отварная</t>
  </si>
  <si>
    <t>150</t>
  </si>
  <si>
    <t>200</t>
  </si>
  <si>
    <t>Хлеб полезный с микронутриентами/Батон витаминный с микронутриентами</t>
  </si>
  <si>
    <t>Полдник</t>
  </si>
  <si>
    <t>Итого:</t>
  </si>
  <si>
    <t>Вторник</t>
  </si>
  <si>
    <t>10</t>
  </si>
  <si>
    <t>Кисломолочный продукт"Биолакт"</t>
  </si>
  <si>
    <t>ТТК 245</t>
  </si>
  <si>
    <t>Кофейный напиток витаминизированный</t>
  </si>
  <si>
    <t>Компот из кураги</t>
  </si>
  <si>
    <t>25/20</t>
  </si>
  <si>
    <t>Кисломолочный напиток "Снежок"</t>
  </si>
  <si>
    <t>270</t>
  </si>
  <si>
    <t>Среда</t>
  </si>
  <si>
    <t>Каша гречневая рассыпчатая</t>
  </si>
  <si>
    <t>260</t>
  </si>
  <si>
    <t>Рожки отварные</t>
  </si>
  <si>
    <t>Четверг</t>
  </si>
  <si>
    <t>10/2004</t>
  </si>
  <si>
    <t>Бутерброд горячий с сыром</t>
  </si>
  <si>
    <t>45</t>
  </si>
  <si>
    <t>ТТК 147</t>
  </si>
  <si>
    <t>Каша молочная "Дружба" жидкая с маслом</t>
  </si>
  <si>
    <t>200/5</t>
  </si>
  <si>
    <t>Какао с молоком</t>
  </si>
  <si>
    <t>20</t>
  </si>
  <si>
    <t>Пюре картофельное</t>
  </si>
  <si>
    <t>Чай с сахаром</t>
  </si>
  <si>
    <t>Пятница</t>
  </si>
  <si>
    <t>Котлета куриная</t>
  </si>
  <si>
    <t>Пюре яблочное</t>
  </si>
  <si>
    <t>125</t>
  </si>
  <si>
    <t>Вторая  неделя</t>
  </si>
  <si>
    <t xml:space="preserve">Масло сливочное </t>
  </si>
  <si>
    <t>Каша молочная пшенная жидкая  с маслом</t>
  </si>
  <si>
    <t>Батон, обогащенный йодоказеином</t>
  </si>
  <si>
    <t>Хлеб полезный с микронутриентами/Батон, обогащенный йодоказеином</t>
  </si>
  <si>
    <t>Запеканка из творога со сгущённым молоком</t>
  </si>
  <si>
    <t>111/2004</t>
  </si>
  <si>
    <t>Кисломолочный продукт "Биолакт"</t>
  </si>
  <si>
    <t>ТТК 370</t>
  </si>
  <si>
    <t>Суп сырный с гренками, зеленью</t>
  </si>
  <si>
    <t>250/15</t>
  </si>
  <si>
    <t>ТТК 242</t>
  </si>
  <si>
    <t xml:space="preserve">Филе куриное панированное </t>
  </si>
  <si>
    <t>90</t>
  </si>
  <si>
    <t>177/2004</t>
  </si>
  <si>
    <t>Бульон с куриным филе, гренками, зеленью</t>
  </si>
  <si>
    <t>ТТК 477</t>
  </si>
  <si>
    <t xml:space="preserve">Бифштекс домашний </t>
  </si>
  <si>
    <t>ТТК 243</t>
  </si>
  <si>
    <t>Кисель плодово-ягодный витаминизированный</t>
  </si>
  <si>
    <t>Итого по меню:</t>
  </si>
  <si>
    <t>среднее за день</t>
  </si>
  <si>
    <t xml:space="preserve">                     Начальник производственно-технологического отдела МБУ "Дирекция по организации питания"  Н.В.Решетникова</t>
  </si>
  <si>
    <t>25/40</t>
  </si>
  <si>
    <t>Каша молочная рисовая жидкая с маслом</t>
  </si>
  <si>
    <t>Сыр порционно</t>
  </si>
  <si>
    <t>Компот из груши</t>
  </si>
  <si>
    <t>25/35</t>
  </si>
  <si>
    <t>25/30</t>
  </si>
  <si>
    <t>20/20</t>
  </si>
  <si>
    <t>25/23</t>
  </si>
  <si>
    <t>рж 25</t>
  </si>
  <si>
    <t>бат 25</t>
  </si>
  <si>
    <t>30</t>
  </si>
  <si>
    <t>бат 35</t>
  </si>
  <si>
    <t>23</t>
  </si>
  <si>
    <t>рж 20</t>
  </si>
  <si>
    <t>110</t>
  </si>
  <si>
    <t>150/30</t>
  </si>
  <si>
    <t>25/50</t>
  </si>
  <si>
    <t>Котлета рыбная</t>
  </si>
  <si>
    <t>Борщ "Сибирский" с говядиной тушёной, со сметаной, зеленью</t>
  </si>
  <si>
    <t>29 бат</t>
  </si>
  <si>
    <t>25/29</t>
  </si>
  <si>
    <t>бат 50</t>
  </si>
  <si>
    <t>рж 35</t>
  </si>
  <si>
    <t>30/40</t>
  </si>
  <si>
    <t>рж30</t>
  </si>
  <si>
    <t>йод20</t>
  </si>
  <si>
    <t>278/2022</t>
  </si>
  <si>
    <t>йод 35/50</t>
  </si>
  <si>
    <t>й25/20</t>
  </si>
  <si>
    <t>й25/25</t>
  </si>
  <si>
    <t>25/45</t>
  </si>
  <si>
    <t>й45</t>
  </si>
  <si>
    <t>й25/40</t>
  </si>
  <si>
    <t>й25/30</t>
  </si>
  <si>
    <t>Борщ со свежей капустой и картофелем, говядиной  тушёной, сметаной, зеленью</t>
  </si>
  <si>
    <t>Суп куриный с зеленью</t>
  </si>
  <si>
    <t>Суп картофельный с горохом, мясом, зеленью</t>
  </si>
  <si>
    <t xml:space="preserve">Компот из яблок </t>
  </si>
  <si>
    <t>Биточки домашние</t>
  </si>
  <si>
    <t>100/50</t>
  </si>
  <si>
    <t>Напиток из облепихи</t>
  </si>
  <si>
    <t>265</t>
  </si>
  <si>
    <t>Щи из свежей капусты с картофелем с говядиной тушёной, зеленью</t>
  </si>
  <si>
    <t>200/7</t>
  </si>
  <si>
    <t>Пирожок печёный сдобный с творогом</t>
  </si>
  <si>
    <t>ТТК 376</t>
  </si>
  <si>
    <t>Маковый рулетик посыпной</t>
  </si>
  <si>
    <t>Пудинг "Лакомка" с  вареньем</t>
  </si>
  <si>
    <t>ТТК 472</t>
  </si>
  <si>
    <t>ТТК 536</t>
  </si>
  <si>
    <t>Вермишель молочная</t>
  </si>
  <si>
    <t>ТТК 499</t>
  </si>
  <si>
    <t>Суп картофельный с крупой,  с рыбными консервами, зеленью</t>
  </si>
  <si>
    <t>Тефтели мясные в соусе томатном</t>
  </si>
  <si>
    <t>Кисель плодово-ягодный витаминизированный (горячий напиток)</t>
  </si>
  <si>
    <t>Напиток из шиповника</t>
  </si>
  <si>
    <t xml:space="preserve">Рис отварной </t>
  </si>
  <si>
    <t>195</t>
  </si>
  <si>
    <t>Напиток клюквенный</t>
  </si>
  <si>
    <t>Плюшка с сахаром</t>
  </si>
  <si>
    <t>Пирожок печёный сдобный с картофелем и луком</t>
  </si>
  <si>
    <t>ТТК 357/1</t>
  </si>
  <si>
    <t>ТТК 246</t>
  </si>
  <si>
    <t>Компот из ягод</t>
  </si>
  <si>
    <t>ТТК 206</t>
  </si>
  <si>
    <t>Пирожок печёный сдобный с курагой</t>
  </si>
  <si>
    <t>Напиток овсяный шоколадный, обогащённый кальцием и витамином В₂</t>
  </si>
  <si>
    <t>42</t>
  </si>
  <si>
    <t>24</t>
  </si>
  <si>
    <t>38</t>
  </si>
  <si>
    <t>31</t>
  </si>
  <si>
    <t>30/15/250</t>
  </si>
  <si>
    <t>37</t>
  </si>
  <si>
    <t>22</t>
  </si>
  <si>
    <t>29</t>
  </si>
  <si>
    <t>25/31</t>
  </si>
  <si>
    <t>30/39</t>
  </si>
  <si>
    <t>431/2004</t>
  </si>
  <si>
    <t>25/48</t>
  </si>
  <si>
    <t>50</t>
  </si>
  <si>
    <t>60</t>
  </si>
  <si>
    <t>Пирожок печёный сдобный с яблоками</t>
  </si>
  <si>
    <t>Огурцы свежие (доп.гарнир)</t>
  </si>
  <si>
    <t>Помидоры свежие (доп.гарнир)</t>
  </si>
  <si>
    <t>Рассольник Ленинградский с мясом, сметаной, зеленью</t>
  </si>
  <si>
    <t>35</t>
  </si>
  <si>
    <t>25/39</t>
  </si>
  <si>
    <t>25/33</t>
  </si>
  <si>
    <t>39</t>
  </si>
  <si>
    <t>25/41</t>
  </si>
  <si>
    <t>25/36</t>
  </si>
  <si>
    <t>28</t>
  </si>
  <si>
    <t>25/37</t>
  </si>
  <si>
    <t xml:space="preserve">Фрукты свежие </t>
  </si>
  <si>
    <t>Плов из говядины</t>
  </si>
  <si>
    <t xml:space="preserve">Омлет натуральный </t>
  </si>
  <si>
    <t xml:space="preserve">Гуляш из говядины </t>
  </si>
  <si>
    <t xml:space="preserve">Печень по-строгановски </t>
  </si>
  <si>
    <t xml:space="preserve">Сок фруктовый </t>
  </si>
  <si>
    <t>Сдоба обыкновенная</t>
  </si>
  <si>
    <t>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</si>
</sst>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4" formatCode="0.0"/>
    <numFmt numFmtId="175" formatCode="#"/>
  </numFmts>
  <fonts count="39" x14ac:knownFonts="1">
    <font>
      <sz val="11"/>
      <color indexed="64"/>
      <name val="Calibri"/>
    </font>
    <font>
      <sz val="10"/>
      <color indexed="65"/>
      <name val="Calibri"/>
    </font>
    <font>
      <b/>
      <sz val="10"/>
      <color indexed="64"/>
      <name val="Calibri"/>
    </font>
    <font>
      <sz val="10"/>
      <color rgb="FFCC0000"/>
      <name val="Calibri"/>
    </font>
    <font>
      <b/>
      <sz val="10"/>
      <color indexed="65"/>
      <name val="Calibri"/>
    </font>
    <font>
      <i/>
      <sz val="10"/>
      <color indexed="23"/>
      <name val="Calibri"/>
    </font>
    <font>
      <sz val="10"/>
      <color rgb="FF006600"/>
      <name val="Calibri"/>
    </font>
    <font>
      <sz val="18"/>
      <color indexed="64"/>
      <name val="Calibri"/>
    </font>
    <font>
      <sz val="12"/>
      <color indexed="64"/>
      <name val="Calibri"/>
    </font>
    <font>
      <b/>
      <sz val="24"/>
      <color indexed="64"/>
      <name val="Calibri"/>
    </font>
    <font>
      <u/>
      <sz val="10"/>
      <color rgb="FF0000EE"/>
      <name val="Calibri"/>
    </font>
    <font>
      <sz val="10"/>
      <color rgb="FF996600"/>
      <name val="Calibri"/>
    </font>
    <font>
      <sz val="10"/>
      <color indexed="63"/>
      <name val="Calibri"/>
    </font>
    <font>
      <sz val="10"/>
      <color indexed="64"/>
      <name val="Times New Roman"/>
    </font>
    <font>
      <b/>
      <sz val="10"/>
      <color indexed="64"/>
      <name val="Times New Roman"/>
    </font>
    <font>
      <b/>
      <sz val="10"/>
      <color indexed="17"/>
      <name val="Times New Roman"/>
    </font>
    <font>
      <sz val="10"/>
      <name val="Times New Roman"/>
    </font>
    <font>
      <b/>
      <sz val="10"/>
      <color indexed="2"/>
      <name val="Times New Roman"/>
    </font>
    <font>
      <b/>
      <sz val="10"/>
      <name val="Times New Roman"/>
    </font>
    <font>
      <b/>
      <i/>
      <sz val="10"/>
      <name val="Times New Roman"/>
    </font>
    <font>
      <b/>
      <sz val="10"/>
      <color rgb="FFCE181E"/>
      <name val="Times New Roman"/>
    </font>
    <font>
      <sz val="11"/>
      <name val="Calibri"/>
    </font>
    <font>
      <b/>
      <i/>
      <sz val="10"/>
      <color indexed="64"/>
      <name val="Times New Roman"/>
    </font>
    <font>
      <b/>
      <i/>
      <sz val="10"/>
      <color rgb="FF0070C0"/>
      <name val="Times New Roman"/>
    </font>
    <font>
      <b/>
      <sz val="10"/>
      <color rgb="FF0070C0"/>
      <name val="Times New Roman"/>
    </font>
    <font>
      <sz val="10"/>
      <color indexed="2"/>
      <name val="Times New Roman"/>
    </font>
    <font>
      <sz val="11"/>
      <color indexed="64"/>
      <name val="Times New Roman"/>
    </font>
    <font>
      <sz val="10"/>
      <color rgb="FF7030A0"/>
      <name val="Times New Roman"/>
    </font>
    <font>
      <i/>
      <sz val="10"/>
      <color indexed="64"/>
      <name val="Times New Roman"/>
    </font>
    <font>
      <i/>
      <sz val="10"/>
      <color indexed="2"/>
      <name val="Times New Roman"/>
    </font>
    <font>
      <sz val="14"/>
      <color indexed="64"/>
      <name val="Times New Roman"/>
    </font>
    <font>
      <sz val="14"/>
      <name val="Times New Roman"/>
    </font>
    <font>
      <b/>
      <i/>
      <sz val="10"/>
      <color rgb="FF7030A0"/>
      <name val="Times New Roman"/>
    </font>
    <font>
      <sz val="8"/>
      <color indexed="64"/>
      <name val="Times New Roman"/>
    </font>
    <font>
      <sz val="8"/>
      <color indexed="64"/>
      <name val="Calibri"/>
    </font>
    <font>
      <b/>
      <sz val="10"/>
      <color indexed="2"/>
      <name val="Times New Roman"/>
    </font>
    <font>
      <sz val="6"/>
      <color indexed="64"/>
      <name val="Times New Roman"/>
    </font>
    <font>
      <sz val="7"/>
      <color indexed="64"/>
      <name val="Times New Roman"/>
    </font>
    <font>
      <sz val="11"/>
      <color indexed="64"/>
      <name val="Calibri"/>
    </font>
  </fonts>
  <fills count="13">
    <fill>
      <patternFill patternType="none"/>
    </fill>
    <fill>
      <patternFill patternType="gray125"/>
    </fill>
    <fill>
      <patternFill patternType="solid">
        <bgColor indexed="18"/>
      </patternFill>
    </fill>
    <fill>
      <patternFill patternType="solid">
        <fgColor indexed="23"/>
        <bgColor rgb="FFA6A6A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CE181E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  <fill>
      <patternFill patternType="solid">
        <fgColor theme="0"/>
      </patternFill>
    </fill>
    <fill>
      <patternFill patternType="solid">
        <fgColor theme="0"/>
        <bgColor indexed="26"/>
      </patternFill>
    </fill>
    <fill>
      <patternFill patternType="solid">
        <fgColor indexed="5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5">
    <xf numFmtId="0" fontId="0" fillId="0" borderId="0"/>
    <xf numFmtId="0" fontId="1" fillId="2" borderId="0"/>
    <xf numFmtId="0" fontId="1" fillId="2" borderId="0"/>
    <xf numFmtId="0" fontId="1" fillId="3" borderId="0"/>
    <xf numFmtId="0" fontId="1" fillId="3" borderId="0"/>
    <xf numFmtId="0" fontId="2" fillId="4" borderId="0"/>
    <xf numFmtId="0" fontId="2" fillId="4" borderId="0"/>
    <xf numFmtId="0" fontId="2" fillId="0" borderId="0"/>
    <xf numFmtId="0" fontId="2" fillId="0" borderId="0"/>
    <xf numFmtId="0" fontId="3" fillId="5" borderId="0"/>
    <xf numFmtId="0" fontId="3" fillId="5" borderId="0"/>
    <xf numFmtId="0" fontId="4" fillId="6" borderId="0"/>
    <xf numFmtId="0" fontId="4" fillId="6" borderId="0"/>
    <xf numFmtId="0" fontId="5" fillId="0" borderId="0"/>
    <xf numFmtId="0" fontId="5" fillId="0" borderId="0"/>
    <xf numFmtId="0" fontId="6" fillId="7" borderId="0"/>
    <xf numFmtId="0" fontId="6" fillId="7" borderId="0"/>
    <xf numFmtId="0" fontId="7" fillId="0" borderId="0"/>
    <xf numFmtId="0" fontId="7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1" fillId="8" borderId="0"/>
    <xf numFmtId="0" fontId="11" fillId="8" borderId="0"/>
    <xf numFmtId="0" fontId="12" fillId="8" borderId="1"/>
    <xf numFmtId="0" fontId="12" fillId="8" borderId="1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</cellStyleXfs>
  <cellXfs count="87">
    <xf numFmtId="0" fontId="0" fillId="0" borderId="0" xfId="0"/>
    <xf numFmtId="1" fontId="33" fillId="0" borderId="2" xfId="0" applyNumberFormat="1" applyFont="1" applyFill="1" applyBorder="1" applyAlignment="1">
      <alignment horizontal="center" vertical="center" wrapText="1"/>
    </xf>
    <xf numFmtId="1" fontId="37" fillId="0" borderId="2" xfId="0" applyNumberFormat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49" fontId="36" fillId="0" borderId="2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left" vertical="center" wrapText="1"/>
    </xf>
    <xf numFmtId="174" fontId="33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Alignment="1">
      <alignment horizontal="center" vertical="center" wrapText="1"/>
    </xf>
    <xf numFmtId="174" fontId="13" fillId="0" borderId="0" xfId="0" applyNumberFormat="1" applyFont="1" applyFill="1" applyAlignment="1">
      <alignment vertical="center" wrapText="1"/>
    </xf>
    <xf numFmtId="1" fontId="13" fillId="0" borderId="0" xfId="0" applyNumberFormat="1" applyFont="1" applyFill="1" applyAlignment="1">
      <alignment vertical="center" wrapText="1"/>
    </xf>
    <xf numFmtId="49" fontId="13" fillId="0" borderId="2" xfId="0" applyNumberFormat="1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174" fontId="13" fillId="0" borderId="2" xfId="0" applyNumberFormat="1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2" fontId="16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174" fontId="16" fillId="0" borderId="2" xfId="0" applyNumberFormat="1" applyFont="1" applyFill="1" applyBorder="1" applyAlignment="1">
      <alignment horizontal="center" vertical="center" wrapText="1"/>
    </xf>
    <xf numFmtId="1" fontId="16" fillId="0" borderId="2" xfId="0" applyNumberFormat="1" applyFont="1" applyFill="1" applyBorder="1" applyAlignment="1">
      <alignment horizontal="center" vertical="center" wrapText="1"/>
    </xf>
    <xf numFmtId="2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0" fillId="0" borderId="0" xfId="0" applyFont="1"/>
    <xf numFmtId="0" fontId="19" fillId="0" borderId="2" xfId="0" applyFont="1" applyFill="1" applyBorder="1" applyAlignment="1">
      <alignment horizontal="left" vertical="center" wrapText="1"/>
    </xf>
    <xf numFmtId="49" fontId="20" fillId="0" borderId="2" xfId="0" applyNumberFormat="1" applyFont="1" applyFill="1" applyBorder="1" applyAlignment="1">
      <alignment horizontal="center" vertical="center" wrapText="1"/>
    </xf>
    <xf numFmtId="174" fontId="14" fillId="0" borderId="2" xfId="0" applyNumberFormat="1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vertical="center" wrapText="1"/>
    </xf>
    <xf numFmtId="0" fontId="16" fillId="0" borderId="0" xfId="0" applyFont="1" applyFill="1" applyAlignment="1">
      <alignment vertical="center" wrapText="1"/>
    </xf>
    <xf numFmtId="0" fontId="21" fillId="0" borderId="0" xfId="0" applyFont="1"/>
    <xf numFmtId="0" fontId="16" fillId="0" borderId="2" xfId="0" applyFont="1" applyFill="1" applyBorder="1" applyAlignment="1">
      <alignment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174" fontId="24" fillId="0" borderId="2" xfId="0" applyNumberFormat="1" applyFont="1" applyFill="1" applyBorder="1" applyAlignment="1">
      <alignment horizontal="center" vertical="center" wrapText="1"/>
    </xf>
    <xf numFmtId="1" fontId="24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left" vertical="center" wrapText="1"/>
    </xf>
    <xf numFmtId="49" fontId="16" fillId="0" borderId="2" xfId="0" applyNumberFormat="1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vertical="center" wrapText="1"/>
    </xf>
    <xf numFmtId="0" fontId="25" fillId="0" borderId="2" xfId="0" applyFont="1" applyFill="1" applyBorder="1" applyAlignment="1">
      <alignment vertical="center" wrapText="1"/>
    </xf>
    <xf numFmtId="0" fontId="26" fillId="0" borderId="0" xfId="0" applyFont="1" applyFill="1" applyAlignment="1">
      <alignment vertical="center" wrapText="1"/>
    </xf>
    <xf numFmtId="174" fontId="18" fillId="0" borderId="2" xfId="0" applyNumberFormat="1" applyFont="1" applyFill="1" applyBorder="1" applyAlignment="1">
      <alignment horizontal="center" vertical="center" wrapText="1"/>
    </xf>
    <xf numFmtId="175" fontId="14" fillId="0" borderId="2" xfId="0" applyNumberFormat="1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13" fillId="9" borderId="0" xfId="0" applyFont="1" applyFill="1" applyAlignment="1">
      <alignment vertical="center" wrapText="1"/>
    </xf>
    <xf numFmtId="0" fontId="0" fillId="9" borderId="0" xfId="0" applyFill="1"/>
    <xf numFmtId="175" fontId="18" fillId="0" borderId="2" xfId="0" applyNumberFormat="1" applyFont="1" applyFill="1" applyBorder="1" applyAlignment="1">
      <alignment horizontal="center" vertical="center" wrapText="1"/>
    </xf>
    <xf numFmtId="2" fontId="14" fillId="0" borderId="2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 wrapText="1"/>
    </xf>
    <xf numFmtId="49" fontId="23" fillId="0" borderId="2" xfId="0" applyNumberFormat="1" applyFont="1" applyFill="1" applyBorder="1" applyAlignment="1">
      <alignment horizontal="center" vertical="center" wrapText="1"/>
    </xf>
    <xf numFmtId="174" fontId="28" fillId="0" borderId="2" xfId="0" applyNumberFormat="1" applyFont="1" applyFill="1" applyBorder="1" applyAlignment="1">
      <alignment horizontal="center" vertical="center" wrapText="1"/>
    </xf>
    <xf numFmtId="174" fontId="29" fillId="0" borderId="2" xfId="0" applyNumberFormat="1" applyFont="1" applyFill="1" applyBorder="1" applyAlignment="1">
      <alignment horizontal="center" vertical="center" wrapText="1"/>
    </xf>
    <xf numFmtId="1" fontId="29" fillId="0" borderId="2" xfId="0" applyNumberFormat="1" applyFont="1" applyFill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center" vertical="center" wrapText="1"/>
    </xf>
    <xf numFmtId="0" fontId="13" fillId="10" borderId="0" xfId="0" applyFont="1" applyFill="1" applyAlignment="1">
      <alignment vertical="center" wrapText="1"/>
    </xf>
    <xf numFmtId="0" fontId="0" fillId="10" borderId="0" xfId="0" applyFill="1"/>
    <xf numFmtId="2" fontId="24" fillId="0" borderId="2" xfId="0" applyNumberFormat="1" applyFont="1" applyFill="1" applyBorder="1" applyAlignment="1">
      <alignment horizontal="center" vertical="center" wrapText="1"/>
    </xf>
    <xf numFmtId="1" fontId="18" fillId="0" borderId="2" xfId="0" applyNumberFormat="1" applyFont="1" applyFill="1" applyBorder="1" applyAlignment="1">
      <alignment horizontal="center" vertical="center" wrapText="1"/>
    </xf>
    <xf numFmtId="49" fontId="18" fillId="11" borderId="3" xfId="0" applyNumberFormat="1" applyFont="1" applyFill="1" applyBorder="1" applyAlignment="1">
      <alignment horizontal="center" vertical="center" wrapText="1"/>
    </xf>
    <xf numFmtId="174" fontId="13" fillId="11" borderId="3" xfId="0" applyNumberFormat="1" applyFont="1" applyFill="1" applyBorder="1" applyAlignment="1">
      <alignment horizontal="center" vertical="center" wrapText="1"/>
    </xf>
    <xf numFmtId="1" fontId="13" fillId="11" borderId="3" xfId="0" applyNumberFormat="1" applyFont="1" applyFill="1" applyBorder="1" applyAlignment="1">
      <alignment horizontal="center" vertical="center" wrapText="1"/>
    </xf>
    <xf numFmtId="2" fontId="13" fillId="11" borderId="3" xfId="0" applyNumberFormat="1" applyFont="1" applyFill="1" applyBorder="1" applyAlignment="1">
      <alignment horizontal="center" vertical="center" wrapText="1"/>
    </xf>
    <xf numFmtId="174" fontId="0" fillId="0" borderId="0" xfId="0" applyNumberFormat="1"/>
    <xf numFmtId="174" fontId="13" fillId="0" borderId="0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0" fontId="0" fillId="12" borderId="0" xfId="0" applyFill="1"/>
    <xf numFmtId="174" fontId="13" fillId="11" borderId="0" xfId="0" applyNumberFormat="1" applyFont="1" applyFill="1" applyBorder="1" applyAlignment="1">
      <alignment horizontal="center" vertical="center" wrapText="1"/>
    </xf>
    <xf numFmtId="49" fontId="18" fillId="11" borderId="0" xfId="0" applyNumberFormat="1" applyFont="1" applyFill="1" applyBorder="1" applyAlignment="1">
      <alignment horizontal="center" vertical="center" wrapText="1"/>
    </xf>
    <xf numFmtId="49" fontId="13" fillId="10" borderId="2" xfId="0" applyNumberFormat="1" applyFont="1" applyFill="1" applyBorder="1" applyAlignment="1">
      <alignment horizontal="left" vertical="center" wrapText="1"/>
    </xf>
    <xf numFmtId="49" fontId="18" fillId="10" borderId="2" xfId="0" applyNumberFormat="1" applyFont="1" applyFill="1" applyBorder="1" applyAlignment="1">
      <alignment horizontal="center" vertical="center" wrapText="1"/>
    </xf>
    <xf numFmtId="174" fontId="16" fillId="10" borderId="2" xfId="0" applyNumberFormat="1" applyFont="1" applyFill="1" applyBorder="1" applyAlignment="1">
      <alignment horizontal="center" vertical="center" wrapText="1"/>
    </xf>
    <xf numFmtId="1" fontId="16" fillId="10" borderId="2" xfId="0" applyNumberFormat="1" applyFont="1" applyFill="1" applyBorder="1" applyAlignment="1">
      <alignment horizontal="center" vertical="center" wrapText="1"/>
    </xf>
    <xf numFmtId="2" fontId="16" fillId="10" borderId="2" xfId="0" applyNumberFormat="1" applyFont="1" applyFill="1" applyBorder="1" applyAlignment="1">
      <alignment horizontal="center" vertical="center" wrapText="1"/>
    </xf>
    <xf numFmtId="1" fontId="28" fillId="0" borderId="2" xfId="0" applyNumberFormat="1" applyFont="1" applyFill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left" vertical="center" wrapText="1"/>
    </xf>
    <xf numFmtId="49" fontId="20" fillId="10" borderId="2" xfId="0" applyNumberFormat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32" fillId="0" borderId="2" xfId="0" applyFont="1" applyFill="1" applyBorder="1" applyAlignment="1">
      <alignment horizontal="center" vertical="center" wrapText="1"/>
    </xf>
    <xf numFmtId="174" fontId="33" fillId="0" borderId="2" xfId="0" applyNumberFormat="1" applyFont="1" applyFill="1" applyBorder="1" applyAlignment="1">
      <alignment horizontal="center" vertical="center" wrapText="1"/>
    </xf>
    <xf numFmtId="1" fontId="33" fillId="0" borderId="2" xfId="0" applyNumberFormat="1" applyFont="1" applyFill="1" applyBorder="1" applyAlignment="1">
      <alignment horizontal="center" vertical="center" wrapText="1"/>
    </xf>
    <xf numFmtId="174" fontId="34" fillId="0" borderId="2" xfId="0" applyNumberFormat="1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left" vertical="center" wrapText="1"/>
    </xf>
  </cellXfs>
  <cellStyles count="35">
    <cellStyle name="Accent 1 1" xfId="1" xr:uid="{00000000-0005-0000-0000-000012000000}"/>
    <cellStyle name="Accent 1 2" xfId="2" xr:uid="{00000000-0005-0000-0000-000013000000}"/>
    <cellStyle name="Accent 2 1" xfId="3" xr:uid="{00000000-0005-0000-0000-000014000000}"/>
    <cellStyle name="Accent 2 2" xfId="4" xr:uid="{00000000-0005-0000-0000-000015000000}"/>
    <cellStyle name="Accent 3 1" xfId="5" xr:uid="{00000000-0005-0000-0000-000016000000}"/>
    <cellStyle name="Accent 3 2" xfId="6" xr:uid="{00000000-0005-0000-0000-000017000000}"/>
    <cellStyle name="Accent 4" xfId="7" xr:uid="{00000000-0005-0000-0000-000018000000}"/>
    <cellStyle name="Accent 5" xfId="8" xr:uid="{00000000-0005-0000-0000-000019000000}"/>
    <cellStyle name="Bad 1" xfId="9" xr:uid="{00000000-0005-0000-0000-00001A000000}"/>
    <cellStyle name="Bad 2" xfId="10" xr:uid="{00000000-0005-0000-0000-00001B000000}"/>
    <cellStyle name="Error 1" xfId="11" xr:uid="{00000000-0005-0000-0000-00001C000000}"/>
    <cellStyle name="Error 2" xfId="12" xr:uid="{00000000-0005-0000-0000-00001D000000}"/>
    <cellStyle name="Footnote 1" xfId="13" xr:uid="{00000000-0005-0000-0000-00001E000000}"/>
    <cellStyle name="Footnote 2" xfId="14" xr:uid="{00000000-0005-0000-0000-00001F000000}"/>
    <cellStyle name="Good 1" xfId="15" xr:uid="{00000000-0005-0000-0000-000020000000}"/>
    <cellStyle name="Good 2" xfId="16" xr:uid="{00000000-0005-0000-0000-000021000000}"/>
    <cellStyle name="Heading 1 1" xfId="17" xr:uid="{00000000-0005-0000-0000-000022000000}"/>
    <cellStyle name="Heading 1 2" xfId="18" xr:uid="{00000000-0005-0000-0000-000023000000}"/>
    <cellStyle name="Heading 2 1" xfId="19" xr:uid="{00000000-0005-0000-0000-000024000000}"/>
    <cellStyle name="Heading 2 2" xfId="20" xr:uid="{00000000-0005-0000-0000-000025000000}"/>
    <cellStyle name="Heading 3" xfId="21" xr:uid="{00000000-0005-0000-0000-000026000000}"/>
    <cellStyle name="Heading 4" xfId="22" xr:uid="{00000000-0005-0000-0000-000027000000}"/>
    <cellStyle name="Hyperlink 1" xfId="23" xr:uid="{00000000-0005-0000-0000-000028000000}"/>
    <cellStyle name="Hyperlink 2" xfId="24" xr:uid="{00000000-0005-0000-0000-000029000000}"/>
    <cellStyle name="Neutral 1" xfId="25" xr:uid="{00000000-0005-0000-0000-00002A000000}"/>
    <cellStyle name="Neutral 2" xfId="26" xr:uid="{00000000-0005-0000-0000-00002B000000}"/>
    <cellStyle name="Note 1" xfId="27" xr:uid="{00000000-0005-0000-0000-00002C000000}"/>
    <cellStyle name="Note 2" xfId="28" xr:uid="{00000000-0005-0000-0000-00002D000000}"/>
    <cellStyle name="Status 1" xfId="29" xr:uid="{00000000-0005-0000-0000-00002E000000}"/>
    <cellStyle name="Status 2" xfId="30" xr:uid="{00000000-0005-0000-0000-00002F000000}"/>
    <cellStyle name="Text 1" xfId="31" xr:uid="{00000000-0005-0000-0000-000030000000}"/>
    <cellStyle name="Text 2" xfId="32" xr:uid="{00000000-0005-0000-0000-000031000000}"/>
    <cellStyle name="Warning 1" xfId="33" xr:uid="{00000000-0005-0000-0000-000032000000}"/>
    <cellStyle name="Warning 2" xfId="34" xr:uid="{00000000-0005-0000-0000-000033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215"/>
  <sheetViews>
    <sheetView tabSelected="1" view="pageBreakPreview" topLeftCell="B184" zoomScaleSheetLayoutView="100" workbookViewId="0">
      <selection activeCell="D116" sqref="D116"/>
    </sheetView>
  </sheetViews>
  <sheetFormatPr defaultColWidth="8" defaultRowHeight="12.75" customHeight="1" x14ac:dyDescent="0.25"/>
  <cols>
    <col min="1" max="1" width="10.5703125" style="7" customWidth="1"/>
    <col min="2" max="2" width="47" style="7" customWidth="1"/>
    <col min="3" max="3" width="9.28515625" style="8" customWidth="1"/>
    <col min="4" max="4" width="6.7109375" style="9" customWidth="1"/>
    <col min="5" max="6" width="7.28515625" style="9" customWidth="1"/>
    <col min="7" max="7" width="8" style="10" customWidth="1"/>
    <col min="8" max="8" width="6.42578125" style="10" customWidth="1"/>
    <col min="9" max="9" width="5.28515625" style="10" customWidth="1"/>
    <col min="10" max="10" width="6.85546875" style="10" customWidth="1"/>
    <col min="11" max="11" width="6.28515625" style="9" customWidth="1"/>
    <col min="12" max="12" width="6.140625" style="9" customWidth="1"/>
    <col min="13" max="13" width="7" style="9" customWidth="1"/>
    <col min="14" max="14" width="7.140625" style="9" customWidth="1"/>
    <col min="15" max="224" width="8" style="7" customWidth="1"/>
    <col min="225" max="257" width="8" customWidth="1"/>
  </cols>
  <sheetData>
    <row r="1" spans="1:226" ht="12.75" customHeight="1" x14ac:dyDescent="0.25">
      <c r="A1" s="4" t="s">
        <v>0</v>
      </c>
      <c r="B1" s="3" t="s">
        <v>1</v>
      </c>
      <c r="C1" s="3" t="s">
        <v>2</v>
      </c>
      <c r="D1" s="6" t="s">
        <v>3</v>
      </c>
      <c r="E1" s="6"/>
      <c r="F1" s="6"/>
      <c r="G1" s="2" t="s">
        <v>4</v>
      </c>
      <c r="H1" s="1" t="s">
        <v>5</v>
      </c>
      <c r="I1" s="1"/>
      <c r="J1" s="1"/>
      <c r="K1" s="1"/>
      <c r="L1" s="6" t="s">
        <v>6</v>
      </c>
      <c r="M1" s="6"/>
      <c r="N1" s="6"/>
      <c r="O1" s="80"/>
    </row>
    <row r="2" spans="1:226" ht="33.75" customHeight="1" x14ac:dyDescent="0.25">
      <c r="A2" s="4"/>
      <c r="B2" s="3"/>
      <c r="C2" s="3"/>
      <c r="D2" s="83" t="s">
        <v>7</v>
      </c>
      <c r="E2" s="83" t="s">
        <v>8</v>
      </c>
      <c r="F2" s="83" t="s">
        <v>9</v>
      </c>
      <c r="G2" s="2"/>
      <c r="H2" s="84" t="s">
        <v>10</v>
      </c>
      <c r="I2" s="84" t="s">
        <v>11</v>
      </c>
      <c r="J2" s="84" t="s">
        <v>12</v>
      </c>
      <c r="K2" s="83" t="s">
        <v>13</v>
      </c>
      <c r="L2" s="85" t="s">
        <v>14</v>
      </c>
      <c r="M2" s="83" t="s">
        <v>15</v>
      </c>
      <c r="N2" s="83" t="s">
        <v>16</v>
      </c>
      <c r="O2" s="80"/>
    </row>
    <row r="3" spans="1:226" ht="13.5" customHeight="1" x14ac:dyDescent="0.25">
      <c r="A3" s="11"/>
      <c r="B3" s="82" t="s">
        <v>17</v>
      </c>
      <c r="C3" s="12"/>
      <c r="D3" s="13"/>
      <c r="E3" s="13"/>
      <c r="F3" s="13"/>
      <c r="G3" s="14"/>
      <c r="H3" s="14"/>
      <c r="I3" s="14"/>
      <c r="J3" s="14"/>
      <c r="K3" s="13"/>
      <c r="L3" s="13"/>
      <c r="M3" s="13"/>
      <c r="N3" s="13"/>
      <c r="O3" s="80"/>
    </row>
    <row r="4" spans="1:226" ht="13.5" customHeight="1" x14ac:dyDescent="0.25">
      <c r="A4" s="15"/>
      <c r="B4" s="16" t="s">
        <v>18</v>
      </c>
      <c r="C4" s="12"/>
      <c r="D4" s="13"/>
      <c r="E4" s="13"/>
      <c r="F4" s="13"/>
      <c r="G4" s="14"/>
      <c r="H4" s="14"/>
      <c r="I4" s="14"/>
      <c r="J4" s="14"/>
      <c r="K4" s="13"/>
      <c r="L4" s="13"/>
      <c r="M4" s="13"/>
      <c r="N4" s="13"/>
      <c r="O4" s="80"/>
    </row>
    <row r="5" spans="1:226" ht="13.5" customHeight="1" x14ac:dyDescent="0.25">
      <c r="A5" s="12"/>
      <c r="B5" s="18" t="s">
        <v>19</v>
      </c>
      <c r="C5" s="19"/>
      <c r="D5" s="13"/>
      <c r="E5" s="13"/>
      <c r="F5" s="13"/>
      <c r="G5" s="14"/>
      <c r="H5" s="14"/>
      <c r="I5" s="14"/>
      <c r="J5" s="14"/>
      <c r="K5" s="13"/>
      <c r="L5" s="13"/>
      <c r="M5" s="13"/>
      <c r="N5" s="13"/>
      <c r="O5" s="80"/>
    </row>
    <row r="6" spans="1:226" ht="13.5" customHeight="1" x14ac:dyDescent="0.25">
      <c r="A6" s="17">
        <v>14</v>
      </c>
      <c r="B6" s="21" t="s">
        <v>65</v>
      </c>
      <c r="C6" s="22" t="s">
        <v>37</v>
      </c>
      <c r="D6" s="23">
        <v>0.1</v>
      </c>
      <c r="E6" s="23">
        <v>7.3</v>
      </c>
      <c r="F6" s="23">
        <v>0.1</v>
      </c>
      <c r="G6" s="24">
        <v>66</v>
      </c>
      <c r="H6" s="24">
        <v>2</v>
      </c>
      <c r="I6" s="24">
        <v>0</v>
      </c>
      <c r="J6" s="24">
        <v>3</v>
      </c>
      <c r="K6" s="23">
        <v>0.02</v>
      </c>
      <c r="L6" s="23">
        <v>0.01</v>
      </c>
      <c r="M6" s="23">
        <v>0</v>
      </c>
      <c r="N6" s="20">
        <v>0.04</v>
      </c>
      <c r="O6" s="80"/>
    </row>
    <row r="7" spans="1:226" ht="13.5" customHeight="1" x14ac:dyDescent="0.25">
      <c r="A7" s="17" t="s">
        <v>22</v>
      </c>
      <c r="B7" s="21" t="s">
        <v>134</v>
      </c>
      <c r="C7" s="22" t="s">
        <v>102</v>
      </c>
      <c r="D7" s="13">
        <v>14.1</v>
      </c>
      <c r="E7" s="13">
        <v>12.6</v>
      </c>
      <c r="F7" s="13">
        <v>56.4</v>
      </c>
      <c r="G7" s="14">
        <v>379</v>
      </c>
      <c r="H7" s="14">
        <v>12</v>
      </c>
      <c r="I7" s="14">
        <v>5</v>
      </c>
      <c r="J7" s="14">
        <v>23</v>
      </c>
      <c r="K7" s="13">
        <v>0.4</v>
      </c>
      <c r="L7" s="13">
        <v>0.03</v>
      </c>
      <c r="M7" s="13">
        <v>0.24</v>
      </c>
      <c r="N7" s="25">
        <v>0.03</v>
      </c>
      <c r="O7" s="80"/>
    </row>
    <row r="8" spans="1:226" ht="13.5" customHeight="1" x14ac:dyDescent="0.25">
      <c r="A8" s="17">
        <v>338</v>
      </c>
      <c r="B8" s="21" t="s">
        <v>180</v>
      </c>
      <c r="C8" s="22" t="s">
        <v>101</v>
      </c>
      <c r="D8" s="23">
        <v>0.4</v>
      </c>
      <c r="E8" s="13">
        <v>0.4</v>
      </c>
      <c r="F8" s="13">
        <v>10.8</v>
      </c>
      <c r="G8" s="14">
        <v>49</v>
      </c>
      <c r="H8" s="14">
        <v>18</v>
      </c>
      <c r="I8" s="14">
        <v>10</v>
      </c>
      <c r="J8" s="14">
        <v>12</v>
      </c>
      <c r="K8" s="13">
        <v>2.4</v>
      </c>
      <c r="L8" s="13">
        <v>0</v>
      </c>
      <c r="M8" s="13">
        <v>11</v>
      </c>
      <c r="N8" s="25">
        <v>0</v>
      </c>
      <c r="O8" s="80"/>
    </row>
    <row r="9" spans="1:226" ht="13.5" customHeight="1" x14ac:dyDescent="0.25">
      <c r="A9" s="17">
        <v>376</v>
      </c>
      <c r="B9" s="21" t="s">
        <v>59</v>
      </c>
      <c r="C9" s="22" t="s">
        <v>32</v>
      </c>
      <c r="D9" s="13">
        <v>0.2</v>
      </c>
      <c r="E9" s="13">
        <v>0.1</v>
      </c>
      <c r="F9" s="13">
        <v>10.1</v>
      </c>
      <c r="G9" s="14">
        <v>41</v>
      </c>
      <c r="H9" s="14">
        <v>5</v>
      </c>
      <c r="I9" s="14">
        <v>4</v>
      </c>
      <c r="J9" s="14">
        <v>8</v>
      </c>
      <c r="K9" s="13">
        <v>0.9</v>
      </c>
      <c r="L9" s="13">
        <v>0</v>
      </c>
      <c r="M9" s="13">
        <v>0.1</v>
      </c>
      <c r="N9" s="25">
        <v>0</v>
      </c>
      <c r="O9" s="80"/>
    </row>
    <row r="10" spans="1:226" ht="13.5" customHeight="1" x14ac:dyDescent="0.25">
      <c r="A10" s="12"/>
      <c r="B10" s="26" t="s">
        <v>24</v>
      </c>
      <c r="C10" s="19" t="s">
        <v>159</v>
      </c>
      <c r="D10" s="13">
        <v>2.96</v>
      </c>
      <c r="E10" s="13">
        <v>0.74</v>
      </c>
      <c r="F10" s="13">
        <v>21.164000000000001</v>
      </c>
      <c r="G10" s="14">
        <v>103.6</v>
      </c>
      <c r="H10" s="14">
        <v>14.8</v>
      </c>
      <c r="I10" s="14">
        <v>0</v>
      </c>
      <c r="J10" s="14">
        <v>0</v>
      </c>
      <c r="K10" s="13">
        <v>0.74</v>
      </c>
      <c r="L10" s="13">
        <v>0.11840000000000001</v>
      </c>
      <c r="M10" s="13">
        <v>0</v>
      </c>
      <c r="N10" s="25">
        <v>0</v>
      </c>
      <c r="O10" s="80"/>
      <c r="HQ10" s="27"/>
      <c r="HR10" s="27"/>
    </row>
    <row r="11" spans="1:226" ht="13.5" customHeight="1" x14ac:dyDescent="0.25">
      <c r="A11" s="17"/>
      <c r="B11" s="28" t="s">
        <v>26</v>
      </c>
      <c r="C11" s="29"/>
      <c r="D11" s="30">
        <f>SUM(D6:D10)</f>
        <v>17.759999999999998</v>
      </c>
      <c r="E11" s="30">
        <f t="shared" ref="E11:N11" si="0">SUM(E6:E10)</f>
        <v>21.139999999999997</v>
      </c>
      <c r="F11" s="30">
        <f t="shared" si="0"/>
        <v>98.563999999999993</v>
      </c>
      <c r="G11" s="31">
        <f t="shared" si="0"/>
        <v>638.6</v>
      </c>
      <c r="H11" s="31">
        <f t="shared" si="0"/>
        <v>51.8</v>
      </c>
      <c r="I11" s="31">
        <f t="shared" si="0"/>
        <v>19</v>
      </c>
      <c r="J11" s="31">
        <f t="shared" si="0"/>
        <v>46</v>
      </c>
      <c r="K11" s="30">
        <f t="shared" si="0"/>
        <v>4.46</v>
      </c>
      <c r="L11" s="30">
        <f t="shared" si="0"/>
        <v>0.15840000000000001</v>
      </c>
      <c r="M11" s="30">
        <f t="shared" si="0"/>
        <v>11.34</v>
      </c>
      <c r="N11" s="30">
        <f t="shared" si="0"/>
        <v>7.0000000000000007E-2</v>
      </c>
      <c r="O11" s="80"/>
    </row>
    <row r="12" spans="1:226" ht="13.5" customHeight="1" x14ac:dyDescent="0.25">
      <c r="A12" s="17"/>
      <c r="B12" s="86" t="s">
        <v>27</v>
      </c>
      <c r="C12" s="22"/>
      <c r="D12" s="13"/>
      <c r="E12" s="13"/>
      <c r="F12" s="13"/>
      <c r="G12" s="14"/>
      <c r="H12" s="14"/>
      <c r="I12" s="14"/>
      <c r="J12" s="14"/>
      <c r="K12" s="13"/>
      <c r="L12" s="13"/>
      <c r="M12" s="13"/>
      <c r="N12" s="25"/>
      <c r="O12" s="80"/>
    </row>
    <row r="13" spans="1:226" ht="13.5" customHeight="1" x14ac:dyDescent="0.25">
      <c r="A13" s="17" t="s">
        <v>72</v>
      </c>
      <c r="B13" s="40" t="s">
        <v>73</v>
      </c>
      <c r="C13" s="22" t="s">
        <v>74</v>
      </c>
      <c r="D13" s="23">
        <v>6.1</v>
      </c>
      <c r="E13" s="23">
        <v>6.3</v>
      </c>
      <c r="F13" s="23">
        <v>22.8</v>
      </c>
      <c r="G13" s="24">
        <v>173</v>
      </c>
      <c r="H13" s="24">
        <v>120</v>
      </c>
      <c r="I13" s="24">
        <v>16</v>
      </c>
      <c r="J13" s="24">
        <v>91</v>
      </c>
      <c r="K13" s="23">
        <v>1</v>
      </c>
      <c r="L13" s="23">
        <v>0.24</v>
      </c>
      <c r="M13" s="23">
        <v>10.1</v>
      </c>
      <c r="N13" s="20">
        <v>0.02</v>
      </c>
      <c r="O13" s="80"/>
    </row>
    <row r="14" spans="1:226" s="7" customFormat="1" ht="13.5" customHeight="1" x14ac:dyDescent="0.25">
      <c r="A14" s="17">
        <v>265</v>
      </c>
      <c r="B14" s="35" t="s">
        <v>181</v>
      </c>
      <c r="C14" s="22" t="s">
        <v>32</v>
      </c>
      <c r="D14" s="23">
        <v>11.6</v>
      </c>
      <c r="E14" s="23">
        <v>11.7</v>
      </c>
      <c r="F14" s="23">
        <v>37.1</v>
      </c>
      <c r="G14" s="24">
        <v>300</v>
      </c>
      <c r="H14" s="24">
        <v>9</v>
      </c>
      <c r="I14" s="24">
        <v>41</v>
      </c>
      <c r="J14" s="24">
        <v>176</v>
      </c>
      <c r="K14" s="23">
        <v>1.49</v>
      </c>
      <c r="L14" s="23">
        <v>0.08</v>
      </c>
      <c r="M14" s="23">
        <v>0.74</v>
      </c>
      <c r="N14" s="20">
        <v>0</v>
      </c>
      <c r="O14" s="80"/>
      <c r="HQ14" s="27"/>
    </row>
    <row r="15" spans="1:226" s="33" customFormat="1" ht="13.5" customHeight="1" x14ac:dyDescent="0.25">
      <c r="A15" s="17">
        <v>348</v>
      </c>
      <c r="B15" s="41" t="s">
        <v>41</v>
      </c>
      <c r="C15" s="22" t="s">
        <v>32</v>
      </c>
      <c r="D15" s="13">
        <v>1</v>
      </c>
      <c r="E15" s="13">
        <v>0</v>
      </c>
      <c r="F15" s="13">
        <v>13.2</v>
      </c>
      <c r="G15" s="14">
        <v>86</v>
      </c>
      <c r="H15" s="14">
        <v>33</v>
      </c>
      <c r="I15" s="14">
        <v>21</v>
      </c>
      <c r="J15" s="14">
        <v>29</v>
      </c>
      <c r="K15" s="13">
        <v>0.69</v>
      </c>
      <c r="L15" s="13">
        <v>0.02</v>
      </c>
      <c r="M15" s="13">
        <v>0.89</v>
      </c>
      <c r="N15" s="25">
        <v>0</v>
      </c>
      <c r="O15" s="81"/>
      <c r="HQ15" s="34"/>
    </row>
    <row r="16" spans="1:226" ht="27" customHeight="1" x14ac:dyDescent="0.25">
      <c r="A16" s="12"/>
      <c r="B16" s="26" t="s">
        <v>33</v>
      </c>
      <c r="C16" s="19" t="s">
        <v>165</v>
      </c>
      <c r="D16" s="13">
        <v>5.64</v>
      </c>
      <c r="E16" s="13">
        <v>1.26</v>
      </c>
      <c r="F16" s="13">
        <v>38.256</v>
      </c>
      <c r="G16" s="14">
        <v>187.4</v>
      </c>
      <c r="H16" s="14">
        <v>37.200000000000003</v>
      </c>
      <c r="I16" s="14">
        <v>0</v>
      </c>
      <c r="J16" s="14">
        <v>0</v>
      </c>
      <c r="K16" s="13">
        <v>1.94</v>
      </c>
      <c r="L16" s="13">
        <v>0.24360000000000001</v>
      </c>
      <c r="M16" s="13">
        <v>0</v>
      </c>
      <c r="N16" s="25">
        <v>0</v>
      </c>
      <c r="O16" s="80"/>
    </row>
    <row r="17" spans="1:226" ht="13.5" customHeight="1" x14ac:dyDescent="0.25">
      <c r="A17" s="12"/>
      <c r="B17" s="36" t="s">
        <v>26</v>
      </c>
      <c r="C17" s="29"/>
      <c r="D17" s="30">
        <f t="shared" ref="D17:N17" si="1">SUM(D13:D16)</f>
        <v>24.34</v>
      </c>
      <c r="E17" s="30">
        <f t="shared" si="1"/>
        <v>19.260000000000002</v>
      </c>
      <c r="F17" s="30">
        <f t="shared" si="1"/>
        <v>111.35600000000001</v>
      </c>
      <c r="G17" s="31">
        <f t="shared" si="1"/>
        <v>746.4</v>
      </c>
      <c r="H17" s="31">
        <f t="shared" si="1"/>
        <v>199.2</v>
      </c>
      <c r="I17" s="31">
        <f t="shared" si="1"/>
        <v>78</v>
      </c>
      <c r="J17" s="31">
        <f t="shared" si="1"/>
        <v>296</v>
      </c>
      <c r="K17" s="30">
        <f t="shared" si="1"/>
        <v>5.12</v>
      </c>
      <c r="L17" s="30">
        <f t="shared" si="1"/>
        <v>0.58360000000000001</v>
      </c>
      <c r="M17" s="30">
        <f t="shared" si="1"/>
        <v>11.73</v>
      </c>
      <c r="N17" s="30">
        <f t="shared" si="1"/>
        <v>0.02</v>
      </c>
      <c r="O17" s="80"/>
    </row>
    <row r="18" spans="1:226" ht="13.5" customHeight="1" x14ac:dyDescent="0.25">
      <c r="A18" s="12"/>
      <c r="B18" s="18" t="s">
        <v>34</v>
      </c>
      <c r="C18" s="19"/>
      <c r="D18" s="13"/>
      <c r="E18" s="13"/>
      <c r="F18" s="13"/>
      <c r="G18" s="14"/>
      <c r="H18" s="14"/>
      <c r="I18" s="14"/>
      <c r="J18" s="14"/>
      <c r="K18" s="13"/>
      <c r="L18" s="13"/>
      <c r="M18" s="13"/>
      <c r="N18" s="25"/>
      <c r="O18" s="80"/>
    </row>
    <row r="19" spans="1:226" ht="13.5" customHeight="1" x14ac:dyDescent="0.25">
      <c r="A19" s="17" t="s">
        <v>132</v>
      </c>
      <c r="B19" s="21" t="s">
        <v>131</v>
      </c>
      <c r="C19" s="22" t="s">
        <v>29</v>
      </c>
      <c r="D19" s="23">
        <v>12</v>
      </c>
      <c r="E19" s="23">
        <v>9.3000000000000007</v>
      </c>
      <c r="F19" s="23">
        <v>27.9</v>
      </c>
      <c r="G19" s="24">
        <v>243</v>
      </c>
      <c r="H19" s="24">
        <v>91</v>
      </c>
      <c r="I19" s="24">
        <v>19</v>
      </c>
      <c r="J19" s="24">
        <v>128</v>
      </c>
      <c r="K19" s="23">
        <v>0.68</v>
      </c>
      <c r="L19" s="23">
        <v>7.0000000000000007E-2</v>
      </c>
      <c r="M19" s="23">
        <v>0.09</v>
      </c>
      <c r="N19" s="20">
        <v>0.03</v>
      </c>
      <c r="O19" s="80"/>
    </row>
    <row r="20" spans="1:226" ht="13.5" customHeight="1" x14ac:dyDescent="0.25">
      <c r="A20" s="12">
        <v>700</v>
      </c>
      <c r="B20" s="21" t="s">
        <v>145</v>
      </c>
      <c r="C20" s="22" t="s">
        <v>32</v>
      </c>
      <c r="D20" s="23">
        <v>0.1</v>
      </c>
      <c r="E20" s="23">
        <v>0.1</v>
      </c>
      <c r="F20" s="23">
        <v>15.9</v>
      </c>
      <c r="G20" s="24">
        <v>65</v>
      </c>
      <c r="H20" s="24">
        <v>4</v>
      </c>
      <c r="I20" s="24">
        <v>4</v>
      </c>
      <c r="J20" s="24">
        <v>3</v>
      </c>
      <c r="K20" s="23">
        <v>0.2</v>
      </c>
      <c r="L20" s="23">
        <v>0.01</v>
      </c>
      <c r="M20" s="23">
        <v>3.75</v>
      </c>
      <c r="N20" s="20">
        <v>0</v>
      </c>
      <c r="O20" s="80"/>
    </row>
    <row r="21" spans="1:226" ht="13.5" customHeight="1" x14ac:dyDescent="0.25">
      <c r="A21" s="12"/>
      <c r="B21" s="36" t="s">
        <v>26</v>
      </c>
      <c r="C21" s="29"/>
      <c r="D21" s="30">
        <f>SUM(D19:D20)</f>
        <v>12.1</v>
      </c>
      <c r="E21" s="30">
        <f t="shared" ref="E21:N21" si="2">SUM(E19:E20)</f>
        <v>9.4</v>
      </c>
      <c r="F21" s="30">
        <f t="shared" si="2"/>
        <v>43.8</v>
      </c>
      <c r="G21" s="31">
        <f t="shared" si="2"/>
        <v>308</v>
      </c>
      <c r="H21" s="31">
        <f t="shared" si="2"/>
        <v>95</v>
      </c>
      <c r="I21" s="31">
        <f t="shared" si="2"/>
        <v>23</v>
      </c>
      <c r="J21" s="31">
        <f t="shared" si="2"/>
        <v>131</v>
      </c>
      <c r="K21" s="30">
        <f t="shared" si="2"/>
        <v>0.88000000000000012</v>
      </c>
      <c r="L21" s="30">
        <f t="shared" si="2"/>
        <v>0.08</v>
      </c>
      <c r="M21" s="30">
        <f t="shared" si="2"/>
        <v>3.84</v>
      </c>
      <c r="N21" s="30">
        <f t="shared" si="2"/>
        <v>0.03</v>
      </c>
      <c r="O21" s="80"/>
    </row>
    <row r="22" spans="1:226" ht="13.5" customHeight="1" x14ac:dyDescent="0.25">
      <c r="A22" s="12"/>
      <c r="B22" s="37" t="s">
        <v>35</v>
      </c>
      <c r="C22" s="38"/>
      <c r="D22" s="38">
        <f t="shared" ref="D22:N22" si="3">D11+D17+D21</f>
        <v>54.199999999999996</v>
      </c>
      <c r="E22" s="38">
        <f t="shared" si="3"/>
        <v>49.8</v>
      </c>
      <c r="F22" s="38">
        <f t="shared" si="3"/>
        <v>253.72000000000003</v>
      </c>
      <c r="G22" s="39">
        <f t="shared" si="3"/>
        <v>1693</v>
      </c>
      <c r="H22" s="39">
        <f t="shared" si="3"/>
        <v>346</v>
      </c>
      <c r="I22" s="39">
        <f t="shared" si="3"/>
        <v>120</v>
      </c>
      <c r="J22" s="39">
        <f t="shared" si="3"/>
        <v>473</v>
      </c>
      <c r="K22" s="38">
        <f t="shared" si="3"/>
        <v>10.46</v>
      </c>
      <c r="L22" s="38">
        <f t="shared" si="3"/>
        <v>0.82199999999999995</v>
      </c>
      <c r="M22" s="38">
        <f t="shared" si="3"/>
        <v>26.91</v>
      </c>
      <c r="N22" s="38">
        <f t="shared" si="3"/>
        <v>0.12000000000000001</v>
      </c>
      <c r="O22" s="80"/>
    </row>
    <row r="23" spans="1:226" ht="13.5" customHeight="1" x14ac:dyDescent="0.25">
      <c r="A23" s="12"/>
      <c r="B23" s="16" t="s">
        <v>36</v>
      </c>
      <c r="C23" s="19"/>
      <c r="D23" s="13"/>
      <c r="E23" s="13"/>
      <c r="F23" s="13"/>
      <c r="G23" s="14"/>
      <c r="H23" s="14"/>
      <c r="I23" s="14"/>
      <c r="J23" s="14"/>
      <c r="K23" s="13"/>
      <c r="L23" s="13"/>
      <c r="M23" s="13"/>
      <c r="N23" s="25"/>
      <c r="O23" s="80"/>
    </row>
    <row r="24" spans="1:226" ht="13.5" customHeight="1" x14ac:dyDescent="0.25">
      <c r="A24" s="12"/>
      <c r="B24" s="18" t="s">
        <v>19</v>
      </c>
      <c r="C24" s="19"/>
      <c r="D24" s="13"/>
      <c r="E24" s="13"/>
      <c r="F24" s="13"/>
      <c r="G24" s="14"/>
      <c r="H24" s="14"/>
      <c r="I24" s="14"/>
      <c r="J24" s="14"/>
      <c r="K24" s="13"/>
      <c r="L24" s="13"/>
      <c r="M24" s="13"/>
      <c r="N24" s="25"/>
      <c r="O24" s="80"/>
    </row>
    <row r="25" spans="1:226" ht="13.5" customHeight="1" x14ac:dyDescent="0.25">
      <c r="A25" s="17">
        <v>14</v>
      </c>
      <c r="B25" s="21" t="s">
        <v>65</v>
      </c>
      <c r="C25" s="22" t="s">
        <v>21</v>
      </c>
      <c r="D25" s="23">
        <v>0.12</v>
      </c>
      <c r="E25" s="23">
        <v>10.9</v>
      </c>
      <c r="F25" s="23">
        <v>0.2</v>
      </c>
      <c r="G25" s="24">
        <v>99</v>
      </c>
      <c r="H25" s="24">
        <v>4</v>
      </c>
      <c r="I25" s="24">
        <v>0</v>
      </c>
      <c r="J25" s="24">
        <v>4.5</v>
      </c>
      <c r="K25" s="23">
        <v>0.03</v>
      </c>
      <c r="L25" s="23">
        <v>0.02</v>
      </c>
      <c r="M25" s="23">
        <v>0</v>
      </c>
      <c r="N25" s="20">
        <v>0.06</v>
      </c>
      <c r="O25" s="80"/>
    </row>
    <row r="26" spans="1:226" ht="13.5" customHeight="1" x14ac:dyDescent="0.25">
      <c r="A26" s="17">
        <v>182</v>
      </c>
      <c r="B26" s="35" t="s">
        <v>88</v>
      </c>
      <c r="C26" s="22" t="s">
        <v>55</v>
      </c>
      <c r="D26" s="23">
        <v>5.3</v>
      </c>
      <c r="E26" s="23">
        <v>7</v>
      </c>
      <c r="F26" s="23">
        <v>30</v>
      </c>
      <c r="G26" s="24">
        <v>205</v>
      </c>
      <c r="H26" s="24">
        <v>151</v>
      </c>
      <c r="I26" s="24">
        <v>30</v>
      </c>
      <c r="J26" s="24">
        <v>149</v>
      </c>
      <c r="K26" s="23">
        <v>0.4</v>
      </c>
      <c r="L26" s="23">
        <v>0.02</v>
      </c>
      <c r="M26" s="23">
        <v>1.61</v>
      </c>
      <c r="N26" s="20">
        <v>0.2</v>
      </c>
      <c r="O26" s="80"/>
    </row>
    <row r="27" spans="1:226" ht="13.5" customHeight="1" x14ac:dyDescent="0.25">
      <c r="A27" s="12"/>
      <c r="B27" s="35" t="s">
        <v>38</v>
      </c>
      <c r="C27" s="22" t="s">
        <v>29</v>
      </c>
      <c r="D27" s="13">
        <v>2.8</v>
      </c>
      <c r="E27" s="13">
        <v>3.2</v>
      </c>
      <c r="F27" s="13">
        <v>8</v>
      </c>
      <c r="G27" s="14">
        <v>75</v>
      </c>
      <c r="H27" s="14">
        <v>0</v>
      </c>
      <c r="I27" s="14">
        <v>0</v>
      </c>
      <c r="J27" s="14">
        <v>0</v>
      </c>
      <c r="K27" s="13">
        <v>0</v>
      </c>
      <c r="L27" s="13">
        <v>0</v>
      </c>
      <c r="M27" s="13">
        <v>0</v>
      </c>
      <c r="N27" s="25">
        <v>0</v>
      </c>
      <c r="O27" s="80"/>
    </row>
    <row r="28" spans="1:226" ht="13.5" customHeight="1" x14ac:dyDescent="0.25">
      <c r="A28" s="12">
        <v>382</v>
      </c>
      <c r="B28" s="26" t="s">
        <v>56</v>
      </c>
      <c r="C28" s="19" t="s">
        <v>32</v>
      </c>
      <c r="D28" s="13">
        <v>3.6</v>
      </c>
      <c r="E28" s="13">
        <v>3</v>
      </c>
      <c r="F28" s="13">
        <v>20.8</v>
      </c>
      <c r="G28" s="14">
        <v>124</v>
      </c>
      <c r="H28" s="14">
        <v>124</v>
      </c>
      <c r="I28" s="14">
        <v>27</v>
      </c>
      <c r="J28" s="14">
        <v>109</v>
      </c>
      <c r="K28" s="13">
        <v>0.8</v>
      </c>
      <c r="L28" s="13">
        <v>0.04</v>
      </c>
      <c r="M28" s="13">
        <v>1.3</v>
      </c>
      <c r="N28" s="25">
        <v>0.02</v>
      </c>
      <c r="O28" s="80"/>
    </row>
    <row r="29" spans="1:226" ht="13.5" customHeight="1" x14ac:dyDescent="0.25">
      <c r="A29" s="12"/>
      <c r="B29" s="26" t="s">
        <v>24</v>
      </c>
      <c r="C29" s="19" t="s">
        <v>154</v>
      </c>
      <c r="D29" s="13">
        <v>3.36</v>
      </c>
      <c r="E29" s="13">
        <v>0.84</v>
      </c>
      <c r="F29" s="13">
        <v>24.024000000000001</v>
      </c>
      <c r="G29" s="14">
        <v>117.6</v>
      </c>
      <c r="H29" s="14">
        <v>16.8</v>
      </c>
      <c r="I29" s="14">
        <v>0</v>
      </c>
      <c r="J29" s="14">
        <v>0</v>
      </c>
      <c r="K29" s="13">
        <v>0.84</v>
      </c>
      <c r="L29" s="13">
        <v>0.13439999999999999</v>
      </c>
      <c r="M29" s="13">
        <v>0</v>
      </c>
      <c r="N29" s="25">
        <v>0</v>
      </c>
      <c r="O29" s="80"/>
      <c r="HQ29" s="27"/>
      <c r="HR29" s="27"/>
    </row>
    <row r="30" spans="1:226" ht="13.5" customHeight="1" x14ac:dyDescent="0.25">
      <c r="A30" s="17"/>
      <c r="B30" s="28" t="s">
        <v>26</v>
      </c>
      <c r="C30" s="29"/>
      <c r="D30" s="30">
        <f t="shared" ref="D30:N30" si="4">SUM(D25:D29)</f>
        <v>15.179999999999998</v>
      </c>
      <c r="E30" s="30">
        <f t="shared" si="4"/>
        <v>24.939999999999998</v>
      </c>
      <c r="F30" s="30">
        <f t="shared" si="4"/>
        <v>83.024000000000001</v>
      </c>
      <c r="G30" s="31">
        <f t="shared" si="4"/>
        <v>620.6</v>
      </c>
      <c r="H30" s="31">
        <f t="shared" si="4"/>
        <v>295.8</v>
      </c>
      <c r="I30" s="31">
        <f t="shared" si="4"/>
        <v>57</v>
      </c>
      <c r="J30" s="31">
        <f t="shared" si="4"/>
        <v>262.5</v>
      </c>
      <c r="K30" s="30">
        <f t="shared" si="4"/>
        <v>2.0699999999999998</v>
      </c>
      <c r="L30" s="30">
        <f t="shared" si="4"/>
        <v>0.21439999999999998</v>
      </c>
      <c r="M30" s="30">
        <f t="shared" si="4"/>
        <v>2.91</v>
      </c>
      <c r="N30" s="30">
        <f t="shared" si="4"/>
        <v>0.28000000000000003</v>
      </c>
      <c r="O30" s="80"/>
    </row>
    <row r="31" spans="1:226" ht="13.5" customHeight="1" x14ac:dyDescent="0.25">
      <c r="A31" s="12"/>
      <c r="B31" s="18" t="s">
        <v>27</v>
      </c>
      <c r="C31" s="19"/>
      <c r="D31" s="13"/>
      <c r="E31" s="13"/>
      <c r="F31" s="13"/>
      <c r="G31" s="13"/>
      <c r="H31" s="14"/>
      <c r="I31" s="14"/>
      <c r="J31" s="14"/>
      <c r="K31" s="13"/>
      <c r="L31" s="13"/>
      <c r="M31" s="13"/>
      <c r="N31" s="25"/>
    </row>
    <row r="32" spans="1:226" s="33" customFormat="1" ht="13.5" customHeight="1" x14ac:dyDescent="0.25">
      <c r="A32" s="12">
        <v>102</v>
      </c>
      <c r="B32" s="32" t="s">
        <v>123</v>
      </c>
      <c r="C32" s="19" t="s">
        <v>47</v>
      </c>
      <c r="D32" s="13">
        <v>8.8000000000000007</v>
      </c>
      <c r="E32" s="13">
        <v>4.0999999999999996</v>
      </c>
      <c r="F32" s="13">
        <v>14.5</v>
      </c>
      <c r="G32" s="14">
        <v>127</v>
      </c>
      <c r="H32" s="14">
        <v>24</v>
      </c>
      <c r="I32" s="14">
        <v>33</v>
      </c>
      <c r="J32" s="14">
        <v>107</v>
      </c>
      <c r="K32" s="13">
        <v>2.14</v>
      </c>
      <c r="L32" s="13">
        <v>0.23</v>
      </c>
      <c r="M32" s="13">
        <v>5</v>
      </c>
      <c r="N32" s="25">
        <v>0</v>
      </c>
      <c r="HQ32" s="34"/>
    </row>
    <row r="33" spans="1:225" ht="13.5" customHeight="1" x14ac:dyDescent="0.25">
      <c r="A33" s="17">
        <v>295</v>
      </c>
      <c r="B33" s="21" t="s">
        <v>61</v>
      </c>
      <c r="C33" s="22" t="s">
        <v>29</v>
      </c>
      <c r="D33" s="23">
        <v>20.2</v>
      </c>
      <c r="E33" s="23">
        <v>9</v>
      </c>
      <c r="F33" s="23">
        <v>16.8</v>
      </c>
      <c r="G33" s="24">
        <v>229</v>
      </c>
      <c r="H33" s="24">
        <v>42</v>
      </c>
      <c r="I33" s="24">
        <v>72</v>
      </c>
      <c r="J33" s="24">
        <v>151</v>
      </c>
      <c r="K33" s="20">
        <v>1.8</v>
      </c>
      <c r="L33" s="20">
        <v>0.2</v>
      </c>
      <c r="M33" s="20">
        <v>1.3</v>
      </c>
      <c r="N33" s="20">
        <v>0.06</v>
      </c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</row>
    <row r="34" spans="1:225" ht="13.5" customHeight="1" x14ac:dyDescent="0.25">
      <c r="A34" s="12">
        <v>309</v>
      </c>
      <c r="B34" s="26" t="s">
        <v>48</v>
      </c>
      <c r="C34" s="50" t="s">
        <v>31</v>
      </c>
      <c r="D34" s="13">
        <v>5.4</v>
      </c>
      <c r="E34" s="13">
        <v>4.9000000000000004</v>
      </c>
      <c r="F34" s="13">
        <v>27.9</v>
      </c>
      <c r="G34" s="14">
        <v>178</v>
      </c>
      <c r="H34" s="14">
        <v>6</v>
      </c>
      <c r="I34" s="14">
        <v>8</v>
      </c>
      <c r="J34" s="14">
        <v>35</v>
      </c>
      <c r="K34" s="13">
        <v>0.76</v>
      </c>
      <c r="L34" s="13">
        <v>0.05</v>
      </c>
      <c r="M34" s="13">
        <v>0</v>
      </c>
      <c r="N34" s="25">
        <v>0.02</v>
      </c>
    </row>
    <row r="35" spans="1:225" s="33" customFormat="1" ht="13.5" customHeight="1" x14ac:dyDescent="0.25">
      <c r="A35" s="17">
        <v>342</v>
      </c>
      <c r="B35" s="35" t="s">
        <v>90</v>
      </c>
      <c r="C35" s="22" t="s">
        <v>32</v>
      </c>
      <c r="D35" s="23">
        <v>0.2</v>
      </c>
      <c r="E35" s="13">
        <v>0.1</v>
      </c>
      <c r="F35" s="13">
        <v>14</v>
      </c>
      <c r="G35" s="14">
        <v>58</v>
      </c>
      <c r="H35" s="14">
        <v>8</v>
      </c>
      <c r="I35" s="14">
        <v>5</v>
      </c>
      <c r="J35" s="14">
        <v>6</v>
      </c>
      <c r="K35" s="13">
        <v>1</v>
      </c>
      <c r="L35" s="13">
        <v>0</v>
      </c>
      <c r="M35" s="13">
        <v>2.1</v>
      </c>
      <c r="N35" s="25">
        <v>0</v>
      </c>
      <c r="HQ35" s="34"/>
    </row>
    <row r="36" spans="1:225" ht="25.5" x14ac:dyDescent="0.25">
      <c r="A36" s="12"/>
      <c r="B36" s="26" t="s">
        <v>33</v>
      </c>
      <c r="C36" s="19" t="s">
        <v>174</v>
      </c>
      <c r="D36" s="13">
        <v>4.4400000000000004</v>
      </c>
      <c r="E36" s="13">
        <v>0.96</v>
      </c>
      <c r="F36" s="13">
        <v>29.675999999999998</v>
      </c>
      <c r="G36" s="14">
        <v>145.4</v>
      </c>
      <c r="H36" s="14">
        <v>31.2</v>
      </c>
      <c r="I36" s="14">
        <v>0</v>
      </c>
      <c r="J36" s="14">
        <v>0</v>
      </c>
      <c r="K36" s="13">
        <v>1.64</v>
      </c>
      <c r="L36" s="13">
        <v>0.1956</v>
      </c>
      <c r="M36" s="13">
        <v>0</v>
      </c>
      <c r="N36" s="25">
        <v>0</v>
      </c>
    </row>
    <row r="37" spans="1:225" ht="13.5" customHeight="1" x14ac:dyDescent="0.25">
      <c r="A37" s="12"/>
      <c r="B37" s="36" t="s">
        <v>26</v>
      </c>
      <c r="C37" s="29"/>
      <c r="D37" s="30">
        <f t="shared" ref="D37:N37" si="5">SUM(D32:D36)</f>
        <v>39.04</v>
      </c>
      <c r="E37" s="30">
        <f t="shared" si="5"/>
        <v>19.060000000000002</v>
      </c>
      <c r="F37" s="30">
        <f t="shared" si="5"/>
        <v>102.876</v>
      </c>
      <c r="G37" s="31">
        <f t="shared" si="5"/>
        <v>737.4</v>
      </c>
      <c r="H37" s="31">
        <f t="shared" si="5"/>
        <v>111.2</v>
      </c>
      <c r="I37" s="31">
        <f t="shared" si="5"/>
        <v>118</v>
      </c>
      <c r="J37" s="31">
        <f t="shared" si="5"/>
        <v>299</v>
      </c>
      <c r="K37" s="30">
        <f t="shared" si="5"/>
        <v>7.34</v>
      </c>
      <c r="L37" s="30">
        <f t="shared" si="5"/>
        <v>0.67559999999999998</v>
      </c>
      <c r="M37" s="30">
        <f t="shared" si="5"/>
        <v>8.4</v>
      </c>
      <c r="N37" s="51">
        <f t="shared" si="5"/>
        <v>0.08</v>
      </c>
    </row>
    <row r="38" spans="1:225" ht="13.5" customHeight="1" x14ac:dyDescent="0.25">
      <c r="A38" s="12"/>
      <c r="B38" s="18" t="s">
        <v>34</v>
      </c>
      <c r="C38" s="19"/>
      <c r="D38" s="13"/>
      <c r="E38" s="13"/>
      <c r="F38" s="13"/>
      <c r="G38" s="14"/>
      <c r="H38" s="14"/>
      <c r="I38" s="14"/>
      <c r="J38" s="14"/>
      <c r="K38" s="13"/>
      <c r="L38" s="13"/>
      <c r="M38" s="13"/>
      <c r="N38" s="25"/>
    </row>
    <row r="39" spans="1:225" ht="13.5" customHeight="1" x14ac:dyDescent="0.25">
      <c r="A39" s="17" t="s">
        <v>132</v>
      </c>
      <c r="B39" s="21" t="s">
        <v>152</v>
      </c>
      <c r="C39" s="22" t="s">
        <v>29</v>
      </c>
      <c r="D39" s="23">
        <v>6.1</v>
      </c>
      <c r="E39" s="23">
        <v>5.2</v>
      </c>
      <c r="F39" s="23">
        <v>40.200000000000003</v>
      </c>
      <c r="G39" s="24">
        <v>232</v>
      </c>
      <c r="H39" s="24">
        <v>67</v>
      </c>
      <c r="I39" s="24">
        <v>36</v>
      </c>
      <c r="J39" s="24">
        <v>79</v>
      </c>
      <c r="K39" s="23">
        <v>1.3</v>
      </c>
      <c r="L39" s="23">
        <v>0.1</v>
      </c>
      <c r="M39" s="23">
        <v>0.3</v>
      </c>
      <c r="N39" s="20">
        <v>0.01</v>
      </c>
    </row>
    <row r="40" spans="1:225" ht="13.5" customHeight="1" x14ac:dyDescent="0.25">
      <c r="A40" s="17">
        <v>338</v>
      </c>
      <c r="B40" s="32" t="s">
        <v>180</v>
      </c>
      <c r="C40" s="22" t="s">
        <v>101</v>
      </c>
      <c r="D40" s="23">
        <v>0.4</v>
      </c>
      <c r="E40" s="23">
        <v>0.4</v>
      </c>
      <c r="F40" s="23">
        <v>10.8</v>
      </c>
      <c r="G40" s="24">
        <v>49</v>
      </c>
      <c r="H40" s="24">
        <v>18</v>
      </c>
      <c r="I40" s="24">
        <v>10</v>
      </c>
      <c r="J40" s="24">
        <v>12</v>
      </c>
      <c r="K40" s="23">
        <v>2.4</v>
      </c>
      <c r="L40" s="23">
        <v>0</v>
      </c>
      <c r="M40" s="23">
        <v>11</v>
      </c>
      <c r="N40" s="20">
        <v>0</v>
      </c>
    </row>
    <row r="41" spans="1:225" ht="13.5" customHeight="1" x14ac:dyDescent="0.25">
      <c r="A41" s="17" t="s">
        <v>135</v>
      </c>
      <c r="B41" s="35" t="s">
        <v>127</v>
      </c>
      <c r="C41" s="22" t="s">
        <v>32</v>
      </c>
      <c r="D41" s="23">
        <v>0</v>
      </c>
      <c r="E41" s="13">
        <v>0</v>
      </c>
      <c r="F41" s="13">
        <v>15</v>
      </c>
      <c r="G41" s="14">
        <v>60</v>
      </c>
      <c r="H41" s="14">
        <v>1</v>
      </c>
      <c r="I41" s="14">
        <v>0</v>
      </c>
      <c r="J41" s="14">
        <v>0</v>
      </c>
      <c r="K41" s="13">
        <v>0.5</v>
      </c>
      <c r="L41" s="13">
        <v>0</v>
      </c>
      <c r="M41" s="13">
        <v>0</v>
      </c>
      <c r="N41" s="25">
        <v>0</v>
      </c>
    </row>
    <row r="42" spans="1:225" ht="13.5" customHeight="1" x14ac:dyDescent="0.25">
      <c r="A42" s="12"/>
      <c r="B42" s="36" t="s">
        <v>26</v>
      </c>
      <c r="C42" s="29"/>
      <c r="D42" s="30">
        <f>SUM(D39:D41)</f>
        <v>6.5</v>
      </c>
      <c r="E42" s="30">
        <f t="shared" ref="E42:N42" si="6">SUM(E39:E41)</f>
        <v>5.6000000000000005</v>
      </c>
      <c r="F42" s="30">
        <f t="shared" si="6"/>
        <v>66</v>
      </c>
      <c r="G42" s="31">
        <f t="shared" si="6"/>
        <v>341</v>
      </c>
      <c r="H42" s="31">
        <f t="shared" si="6"/>
        <v>86</v>
      </c>
      <c r="I42" s="31">
        <f t="shared" si="6"/>
        <v>46</v>
      </c>
      <c r="J42" s="31">
        <f t="shared" si="6"/>
        <v>91</v>
      </c>
      <c r="K42" s="30">
        <f t="shared" si="6"/>
        <v>4.2</v>
      </c>
      <c r="L42" s="30">
        <f t="shared" si="6"/>
        <v>0.1</v>
      </c>
      <c r="M42" s="30">
        <f t="shared" si="6"/>
        <v>11.3</v>
      </c>
      <c r="N42" s="30">
        <f t="shared" si="6"/>
        <v>0.01</v>
      </c>
    </row>
    <row r="43" spans="1:225" ht="13.5" customHeight="1" x14ac:dyDescent="0.25">
      <c r="A43" s="12"/>
      <c r="B43" s="42" t="s">
        <v>35</v>
      </c>
      <c r="C43" s="38"/>
      <c r="D43" s="38">
        <f t="shared" ref="D43:N43" si="7">D30+D37+D42</f>
        <v>60.72</v>
      </c>
      <c r="E43" s="38">
        <f t="shared" si="7"/>
        <v>49.6</v>
      </c>
      <c r="F43" s="38">
        <f t="shared" si="7"/>
        <v>251.9</v>
      </c>
      <c r="G43" s="39">
        <f t="shared" si="7"/>
        <v>1699</v>
      </c>
      <c r="H43" s="39">
        <f t="shared" si="7"/>
        <v>493</v>
      </c>
      <c r="I43" s="39">
        <f t="shared" si="7"/>
        <v>221</v>
      </c>
      <c r="J43" s="39">
        <f t="shared" si="7"/>
        <v>652.5</v>
      </c>
      <c r="K43" s="38">
        <f t="shared" si="7"/>
        <v>13.61</v>
      </c>
      <c r="L43" s="38">
        <f t="shared" si="7"/>
        <v>0.98999999999999988</v>
      </c>
      <c r="M43" s="38">
        <f t="shared" si="7"/>
        <v>22.61</v>
      </c>
      <c r="N43" s="60">
        <f t="shared" si="7"/>
        <v>0.37000000000000005</v>
      </c>
    </row>
    <row r="44" spans="1:225" ht="13.5" customHeight="1" x14ac:dyDescent="0.25">
      <c r="A44" s="12"/>
      <c r="B44" s="16" t="s">
        <v>45</v>
      </c>
      <c r="C44" s="19"/>
      <c r="D44" s="13"/>
      <c r="E44" s="13"/>
      <c r="F44" s="13"/>
      <c r="G44" s="14"/>
      <c r="H44" s="14"/>
      <c r="I44" s="14"/>
      <c r="J44" s="14"/>
      <c r="K44" s="13"/>
      <c r="L44" s="13"/>
      <c r="M44" s="13"/>
      <c r="N44" s="25"/>
    </row>
    <row r="45" spans="1:225" ht="13.5" customHeight="1" x14ac:dyDescent="0.25">
      <c r="A45" s="12"/>
      <c r="B45" s="18" t="s">
        <v>19</v>
      </c>
      <c r="C45" s="19"/>
      <c r="D45" s="13"/>
      <c r="E45" s="13"/>
      <c r="F45" s="13"/>
      <c r="G45" s="14"/>
      <c r="H45" s="14"/>
      <c r="I45" s="14"/>
      <c r="J45" s="14"/>
      <c r="K45" s="13"/>
      <c r="L45" s="13"/>
      <c r="M45" s="13"/>
      <c r="N45" s="25"/>
    </row>
    <row r="46" spans="1:225" ht="13.5" customHeight="1" x14ac:dyDescent="0.25">
      <c r="A46" s="17">
        <v>14</v>
      </c>
      <c r="B46" s="21" t="s">
        <v>20</v>
      </c>
      <c r="C46" s="22" t="s">
        <v>37</v>
      </c>
      <c r="D46" s="23">
        <v>0.1</v>
      </c>
      <c r="E46" s="23">
        <v>6.2</v>
      </c>
      <c r="F46" s="23">
        <v>2.2000000000000002</v>
      </c>
      <c r="G46" s="24">
        <v>65</v>
      </c>
      <c r="H46" s="24">
        <v>0</v>
      </c>
      <c r="I46" s="24">
        <v>0</v>
      </c>
      <c r="J46" s="24">
        <v>0</v>
      </c>
      <c r="K46" s="23">
        <v>0</v>
      </c>
      <c r="L46" s="23">
        <v>0</v>
      </c>
      <c r="M46" s="23">
        <v>0</v>
      </c>
      <c r="N46" s="20">
        <v>0</v>
      </c>
    </row>
    <row r="47" spans="1:225" ht="13.5" customHeight="1" x14ac:dyDescent="0.25">
      <c r="A47" s="12">
        <v>210</v>
      </c>
      <c r="B47" s="35" t="s">
        <v>182</v>
      </c>
      <c r="C47" s="22" t="s">
        <v>31</v>
      </c>
      <c r="D47" s="13">
        <v>13.9</v>
      </c>
      <c r="E47" s="13">
        <v>14.7</v>
      </c>
      <c r="F47" s="13">
        <v>3.4</v>
      </c>
      <c r="G47" s="14">
        <v>202</v>
      </c>
      <c r="H47" s="14">
        <v>124</v>
      </c>
      <c r="I47" s="14">
        <v>20</v>
      </c>
      <c r="J47" s="14">
        <v>245</v>
      </c>
      <c r="K47" s="13">
        <v>2.58</v>
      </c>
      <c r="L47" s="13">
        <v>0.06</v>
      </c>
      <c r="M47" s="13">
        <v>0.73</v>
      </c>
      <c r="N47" s="25">
        <v>0.11</v>
      </c>
    </row>
    <row r="48" spans="1:225" ht="13.5" customHeight="1" x14ac:dyDescent="0.25">
      <c r="A48" s="12">
        <v>71</v>
      </c>
      <c r="B48" s="35" t="s">
        <v>170</v>
      </c>
      <c r="C48" s="22" t="s">
        <v>166</v>
      </c>
      <c r="D48" s="13">
        <v>0.6</v>
      </c>
      <c r="E48" s="13">
        <v>0.1</v>
      </c>
      <c r="F48" s="13">
        <v>2</v>
      </c>
      <c r="G48" s="14">
        <v>12</v>
      </c>
      <c r="H48" s="14">
        <v>7</v>
      </c>
      <c r="I48" s="14">
        <v>10</v>
      </c>
      <c r="J48" s="14">
        <v>13</v>
      </c>
      <c r="K48" s="13">
        <v>0.5</v>
      </c>
      <c r="L48" s="13">
        <v>0.03</v>
      </c>
      <c r="M48" s="13">
        <v>12.5</v>
      </c>
      <c r="N48" s="25">
        <v>0</v>
      </c>
    </row>
    <row r="49" spans="1:226" ht="13.5" customHeight="1" x14ac:dyDescent="0.25">
      <c r="A49" s="17">
        <v>338</v>
      </c>
      <c r="B49" s="21" t="s">
        <v>180</v>
      </c>
      <c r="C49" s="22" t="s">
        <v>101</v>
      </c>
      <c r="D49" s="23">
        <v>0.4</v>
      </c>
      <c r="E49" s="13">
        <v>0.4</v>
      </c>
      <c r="F49" s="13">
        <v>10.8</v>
      </c>
      <c r="G49" s="14">
        <v>49</v>
      </c>
      <c r="H49" s="14">
        <v>18</v>
      </c>
      <c r="I49" s="14">
        <v>10</v>
      </c>
      <c r="J49" s="14">
        <v>12</v>
      </c>
      <c r="K49" s="13">
        <v>2.4</v>
      </c>
      <c r="L49" s="13">
        <v>0</v>
      </c>
      <c r="M49" s="13">
        <v>11</v>
      </c>
      <c r="N49" s="25">
        <v>0</v>
      </c>
    </row>
    <row r="50" spans="1:226" ht="13.5" customHeight="1" x14ac:dyDescent="0.25">
      <c r="A50" s="17" t="s">
        <v>39</v>
      </c>
      <c r="B50" s="35" t="s">
        <v>40</v>
      </c>
      <c r="C50" s="22" t="s">
        <v>32</v>
      </c>
      <c r="D50" s="23">
        <v>2.7</v>
      </c>
      <c r="E50" s="23">
        <v>1.9</v>
      </c>
      <c r="F50" s="23">
        <v>22.5</v>
      </c>
      <c r="G50" s="24">
        <v>118</v>
      </c>
      <c r="H50" s="24">
        <v>85</v>
      </c>
      <c r="I50" s="24">
        <v>10</v>
      </c>
      <c r="J50" s="24">
        <v>63</v>
      </c>
      <c r="K50" s="23">
        <v>0.1</v>
      </c>
      <c r="L50" s="23">
        <v>0.30000000000000004</v>
      </c>
      <c r="M50" s="23">
        <v>0.9</v>
      </c>
      <c r="N50" s="20">
        <v>0.14000000000000001</v>
      </c>
    </row>
    <row r="51" spans="1:226" ht="13.5" customHeight="1" x14ac:dyDescent="0.25">
      <c r="A51" s="12"/>
      <c r="B51" s="26" t="s">
        <v>24</v>
      </c>
      <c r="C51" s="19" t="s">
        <v>172</v>
      </c>
      <c r="D51" s="13">
        <v>2.8</v>
      </c>
      <c r="E51" s="13">
        <v>0.7</v>
      </c>
      <c r="F51" s="13">
        <v>20</v>
      </c>
      <c r="G51" s="14">
        <v>98</v>
      </c>
      <c r="H51" s="14">
        <v>14</v>
      </c>
      <c r="I51" s="14">
        <v>0</v>
      </c>
      <c r="J51" s="14">
        <v>0</v>
      </c>
      <c r="K51" s="13">
        <v>0.6</v>
      </c>
      <c r="L51" s="13">
        <v>0.1</v>
      </c>
      <c r="M51" s="13">
        <v>0</v>
      </c>
      <c r="N51" s="25">
        <v>0</v>
      </c>
      <c r="HQ51" s="27"/>
      <c r="HR51" s="27"/>
    </row>
    <row r="52" spans="1:226" ht="13.5" customHeight="1" x14ac:dyDescent="0.25">
      <c r="A52" s="12"/>
      <c r="B52" s="36" t="s">
        <v>26</v>
      </c>
      <c r="C52" s="29"/>
      <c r="D52" s="30">
        <f>SUM(D46:D51)</f>
        <v>20.5</v>
      </c>
      <c r="E52" s="30">
        <f t="shared" ref="E52:N52" si="8">SUM(E46:E51)</f>
        <v>23.999999999999996</v>
      </c>
      <c r="F52" s="30">
        <f t="shared" si="8"/>
        <v>60.9</v>
      </c>
      <c r="G52" s="31">
        <f t="shared" si="8"/>
        <v>544</v>
      </c>
      <c r="H52" s="31">
        <f t="shared" si="8"/>
        <v>248</v>
      </c>
      <c r="I52" s="31">
        <f t="shared" si="8"/>
        <v>50</v>
      </c>
      <c r="J52" s="31">
        <f t="shared" si="8"/>
        <v>333</v>
      </c>
      <c r="K52" s="30">
        <f t="shared" si="8"/>
        <v>6.18</v>
      </c>
      <c r="L52" s="30">
        <f t="shared" si="8"/>
        <v>0.49</v>
      </c>
      <c r="M52" s="30">
        <f t="shared" si="8"/>
        <v>25.13</v>
      </c>
      <c r="N52" s="30">
        <f t="shared" si="8"/>
        <v>0.25</v>
      </c>
    </row>
    <row r="53" spans="1:226" ht="13.5" customHeight="1" x14ac:dyDescent="0.25">
      <c r="A53" s="12"/>
      <c r="B53" s="18" t="s">
        <v>27</v>
      </c>
      <c r="C53" s="19"/>
      <c r="D53" s="13">
        <f>D48+D47</f>
        <v>14.5</v>
      </c>
      <c r="E53" s="13">
        <f>E48+E47</f>
        <v>14.799999999999999</v>
      </c>
      <c r="F53" s="13">
        <f>F48+F47</f>
        <v>5.4</v>
      </c>
      <c r="G53" s="13">
        <f>G48+G47</f>
        <v>214</v>
      </c>
      <c r="H53" s="14"/>
      <c r="I53" s="14"/>
      <c r="J53" s="14"/>
      <c r="K53" s="13"/>
      <c r="L53" s="13"/>
      <c r="M53" s="13"/>
      <c r="N53" s="25"/>
    </row>
    <row r="54" spans="1:226" ht="13.5" customHeight="1" x14ac:dyDescent="0.25">
      <c r="A54" s="12" t="s">
        <v>78</v>
      </c>
      <c r="B54" s="21" t="s">
        <v>79</v>
      </c>
      <c r="C54" s="22" t="s">
        <v>158</v>
      </c>
      <c r="D54" s="13">
        <v>12.7</v>
      </c>
      <c r="E54" s="13">
        <v>1</v>
      </c>
      <c r="F54" s="13">
        <v>15.9</v>
      </c>
      <c r="G54" s="14">
        <v>124</v>
      </c>
      <c r="H54" s="14">
        <v>13</v>
      </c>
      <c r="I54" s="14">
        <v>28</v>
      </c>
      <c r="J54" s="14">
        <v>44</v>
      </c>
      <c r="K54" s="13">
        <v>0.9</v>
      </c>
      <c r="L54" s="13">
        <v>0.1</v>
      </c>
      <c r="M54" s="13">
        <v>0.8</v>
      </c>
      <c r="N54" s="25">
        <v>0.02</v>
      </c>
    </row>
    <row r="55" spans="1:226" s="33" customFormat="1" ht="13.5" customHeight="1" x14ac:dyDescent="0.25">
      <c r="A55" s="17">
        <v>260</v>
      </c>
      <c r="B55" s="35" t="s">
        <v>183</v>
      </c>
      <c r="C55" s="22" t="s">
        <v>29</v>
      </c>
      <c r="D55" s="23">
        <v>8.1999999999999993</v>
      </c>
      <c r="E55" s="23">
        <v>8.6</v>
      </c>
      <c r="F55" s="23">
        <v>2.8</v>
      </c>
      <c r="G55" s="24">
        <v>121</v>
      </c>
      <c r="H55" s="24">
        <v>16</v>
      </c>
      <c r="I55" s="24">
        <v>15</v>
      </c>
      <c r="J55" s="24">
        <v>23</v>
      </c>
      <c r="K55" s="23">
        <v>0.97</v>
      </c>
      <c r="L55" s="23">
        <v>0.02</v>
      </c>
      <c r="M55" s="23">
        <v>0.62</v>
      </c>
      <c r="N55" s="20">
        <v>0.01</v>
      </c>
      <c r="HQ55" s="34"/>
    </row>
    <row r="56" spans="1:226" s="33" customFormat="1" ht="13.5" customHeight="1" x14ac:dyDescent="0.25">
      <c r="A56" s="17">
        <v>302</v>
      </c>
      <c r="B56" s="21" t="s">
        <v>46</v>
      </c>
      <c r="C56" s="22" t="s">
        <v>31</v>
      </c>
      <c r="D56" s="23">
        <v>8.5</v>
      </c>
      <c r="E56" s="23">
        <v>7.3</v>
      </c>
      <c r="F56" s="23">
        <v>36.6</v>
      </c>
      <c r="G56" s="24">
        <v>246</v>
      </c>
      <c r="H56" s="24">
        <v>15</v>
      </c>
      <c r="I56" s="24">
        <v>133</v>
      </c>
      <c r="J56" s="24">
        <v>201</v>
      </c>
      <c r="K56" s="23">
        <v>4.4800000000000004</v>
      </c>
      <c r="L56" s="23">
        <v>0.21</v>
      </c>
      <c r="M56" s="23">
        <v>0</v>
      </c>
      <c r="N56" s="20">
        <v>0</v>
      </c>
      <c r="HQ56" s="34"/>
    </row>
    <row r="57" spans="1:226" ht="13.5" customHeight="1" x14ac:dyDescent="0.25">
      <c r="A57" s="17">
        <v>376</v>
      </c>
      <c r="B57" s="21" t="s">
        <v>59</v>
      </c>
      <c r="C57" s="22" t="s">
        <v>32</v>
      </c>
      <c r="D57" s="13">
        <v>0.2</v>
      </c>
      <c r="E57" s="13">
        <v>0.1</v>
      </c>
      <c r="F57" s="13">
        <v>10.1</v>
      </c>
      <c r="G57" s="14">
        <v>41</v>
      </c>
      <c r="H57" s="14">
        <v>5</v>
      </c>
      <c r="I57" s="14">
        <v>4</v>
      </c>
      <c r="J57" s="14">
        <v>8</v>
      </c>
      <c r="K57" s="13">
        <v>0.9</v>
      </c>
      <c r="L57" s="13">
        <v>0</v>
      </c>
      <c r="M57" s="13">
        <v>0.1</v>
      </c>
      <c r="N57" s="25">
        <v>0</v>
      </c>
    </row>
    <row r="58" spans="1:226" ht="25.5" x14ac:dyDescent="0.25">
      <c r="A58" s="12"/>
      <c r="B58" s="26" t="s">
        <v>33</v>
      </c>
      <c r="C58" s="19" t="s">
        <v>176</v>
      </c>
      <c r="D58" s="13">
        <v>5.08</v>
      </c>
      <c r="E58" s="13">
        <v>1.1200000000000001</v>
      </c>
      <c r="F58" s="13">
        <v>34.252000000000002</v>
      </c>
      <c r="G58" s="14">
        <v>167.8</v>
      </c>
      <c r="H58" s="14">
        <v>34.4</v>
      </c>
      <c r="I58" s="14">
        <v>0</v>
      </c>
      <c r="J58" s="14">
        <v>0</v>
      </c>
      <c r="K58" s="13">
        <v>1.8</v>
      </c>
      <c r="L58" s="13">
        <v>0.22120000000000001</v>
      </c>
      <c r="M58" s="13">
        <v>0</v>
      </c>
      <c r="N58" s="25">
        <v>0</v>
      </c>
    </row>
    <row r="59" spans="1:226" ht="13.5" customHeight="1" x14ac:dyDescent="0.25">
      <c r="A59" s="12"/>
      <c r="B59" s="36" t="s">
        <v>26</v>
      </c>
      <c r="C59" s="29"/>
      <c r="D59" s="30">
        <f t="shared" ref="D59:N59" si="9">SUM(D54:D58)</f>
        <v>34.68</v>
      </c>
      <c r="E59" s="30">
        <f t="shared" si="9"/>
        <v>18.12</v>
      </c>
      <c r="F59" s="30">
        <f t="shared" si="9"/>
        <v>99.651999999999987</v>
      </c>
      <c r="G59" s="61">
        <f t="shared" si="9"/>
        <v>699.8</v>
      </c>
      <c r="H59" s="31">
        <f t="shared" si="9"/>
        <v>83.4</v>
      </c>
      <c r="I59" s="31">
        <f t="shared" si="9"/>
        <v>180</v>
      </c>
      <c r="J59" s="31">
        <f t="shared" si="9"/>
        <v>276</v>
      </c>
      <c r="K59" s="30">
        <f t="shared" si="9"/>
        <v>9.0500000000000007</v>
      </c>
      <c r="L59" s="30">
        <f t="shared" si="9"/>
        <v>0.55120000000000002</v>
      </c>
      <c r="M59" s="30">
        <f t="shared" si="9"/>
        <v>1.52</v>
      </c>
      <c r="N59" s="30">
        <f t="shared" si="9"/>
        <v>0.03</v>
      </c>
    </row>
    <row r="60" spans="1:226" s="44" customFormat="1" ht="13.5" customHeight="1" x14ac:dyDescent="0.25">
      <c r="A60" s="12"/>
      <c r="B60" s="18" t="s">
        <v>34</v>
      </c>
      <c r="C60" s="19"/>
      <c r="D60" s="13"/>
      <c r="E60" s="13"/>
      <c r="F60" s="13"/>
      <c r="G60" s="14"/>
      <c r="H60" s="14"/>
      <c r="I60" s="14"/>
      <c r="J60" s="14"/>
      <c r="K60" s="13"/>
      <c r="L60" s="13"/>
      <c r="M60" s="13"/>
      <c r="N60" s="25"/>
    </row>
    <row r="61" spans="1:226" s="44" customFormat="1" ht="13.5" customHeight="1" x14ac:dyDescent="0.25">
      <c r="A61" s="17">
        <v>386</v>
      </c>
      <c r="B61" s="21" t="s">
        <v>43</v>
      </c>
      <c r="C61" s="22" t="s">
        <v>32</v>
      </c>
      <c r="D61" s="23">
        <v>5.6</v>
      </c>
      <c r="E61" s="23">
        <v>5</v>
      </c>
      <c r="F61" s="23">
        <v>22</v>
      </c>
      <c r="G61" s="24">
        <v>156</v>
      </c>
      <c r="H61" s="24">
        <v>242</v>
      </c>
      <c r="I61" s="24">
        <v>30</v>
      </c>
      <c r="J61" s="24">
        <v>188</v>
      </c>
      <c r="K61" s="23">
        <v>0.2</v>
      </c>
      <c r="L61" s="23">
        <v>0.06</v>
      </c>
      <c r="M61" s="23">
        <v>1.8</v>
      </c>
      <c r="N61" s="20">
        <v>0.04</v>
      </c>
    </row>
    <row r="62" spans="1:226" s="44" customFormat="1" ht="13.5" customHeight="1" x14ac:dyDescent="0.25">
      <c r="A62" s="17" t="s">
        <v>132</v>
      </c>
      <c r="B62" s="35" t="s">
        <v>147</v>
      </c>
      <c r="C62" s="22" t="s">
        <v>29</v>
      </c>
      <c r="D62" s="23">
        <v>5.6</v>
      </c>
      <c r="E62" s="23">
        <v>7.2</v>
      </c>
      <c r="F62" s="23">
        <v>27.9</v>
      </c>
      <c r="G62" s="24">
        <v>199</v>
      </c>
      <c r="H62" s="24">
        <v>29</v>
      </c>
      <c r="I62" s="24">
        <v>16</v>
      </c>
      <c r="J62" s="24">
        <v>64</v>
      </c>
      <c r="K62" s="23">
        <v>0.76</v>
      </c>
      <c r="L62" s="23">
        <v>0.09</v>
      </c>
      <c r="M62" s="23">
        <v>1.33</v>
      </c>
      <c r="N62" s="20">
        <v>0.01</v>
      </c>
    </row>
    <row r="63" spans="1:226" ht="13.5" customHeight="1" x14ac:dyDescent="0.25">
      <c r="A63" s="12"/>
      <c r="B63" s="36" t="s">
        <v>26</v>
      </c>
      <c r="C63" s="29"/>
      <c r="D63" s="30">
        <f>SUM(D61+D62)</f>
        <v>11.2</v>
      </c>
      <c r="E63" s="30">
        <f t="shared" ref="E63:N63" si="10">SUM(E61+E62)</f>
        <v>12.2</v>
      </c>
      <c r="F63" s="30">
        <f t="shared" si="10"/>
        <v>49.9</v>
      </c>
      <c r="G63" s="31">
        <f t="shared" si="10"/>
        <v>355</v>
      </c>
      <c r="H63" s="31">
        <f t="shared" si="10"/>
        <v>271</v>
      </c>
      <c r="I63" s="31">
        <f t="shared" si="10"/>
        <v>46</v>
      </c>
      <c r="J63" s="31">
        <f t="shared" si="10"/>
        <v>252</v>
      </c>
      <c r="K63" s="30">
        <f t="shared" si="10"/>
        <v>0.96</v>
      </c>
      <c r="L63" s="30">
        <f t="shared" si="10"/>
        <v>0.15</v>
      </c>
      <c r="M63" s="30">
        <f t="shared" si="10"/>
        <v>3.13</v>
      </c>
      <c r="N63" s="51">
        <f t="shared" si="10"/>
        <v>0.05</v>
      </c>
    </row>
    <row r="64" spans="1:226" ht="13.5" customHeight="1" x14ac:dyDescent="0.25">
      <c r="A64" s="12"/>
      <c r="B64" s="42" t="s">
        <v>35</v>
      </c>
      <c r="C64" s="38"/>
      <c r="D64" s="38">
        <f t="shared" ref="D64:N64" si="11">D52+D59+D63</f>
        <v>66.38</v>
      </c>
      <c r="E64" s="38">
        <f t="shared" si="11"/>
        <v>54.319999999999993</v>
      </c>
      <c r="F64" s="38">
        <f t="shared" si="11"/>
        <v>210.452</v>
      </c>
      <c r="G64" s="39">
        <f t="shared" si="11"/>
        <v>1598.8</v>
      </c>
      <c r="H64" s="39">
        <f t="shared" si="11"/>
        <v>602.4</v>
      </c>
      <c r="I64" s="39">
        <f t="shared" si="11"/>
        <v>276</v>
      </c>
      <c r="J64" s="39">
        <f t="shared" si="11"/>
        <v>861</v>
      </c>
      <c r="K64" s="38">
        <f t="shared" si="11"/>
        <v>16.190000000000001</v>
      </c>
      <c r="L64" s="38">
        <f t="shared" si="11"/>
        <v>1.1911999999999998</v>
      </c>
      <c r="M64" s="38">
        <f t="shared" si="11"/>
        <v>29.779999999999998</v>
      </c>
      <c r="N64" s="60">
        <f t="shared" si="11"/>
        <v>0.33</v>
      </c>
    </row>
    <row r="65" spans="1:226" ht="13.5" customHeight="1" x14ac:dyDescent="0.25">
      <c r="A65" s="12"/>
      <c r="B65" s="16" t="s">
        <v>49</v>
      </c>
      <c r="C65" s="19"/>
      <c r="D65" s="13"/>
      <c r="E65" s="13"/>
      <c r="F65" s="13"/>
      <c r="G65" s="14"/>
      <c r="H65" s="14"/>
      <c r="I65" s="14"/>
      <c r="J65" s="14"/>
      <c r="K65" s="13"/>
      <c r="L65" s="13"/>
      <c r="M65" s="13"/>
      <c r="N65" s="25"/>
    </row>
    <row r="66" spans="1:226" ht="13.5" customHeight="1" x14ac:dyDescent="0.25">
      <c r="A66" s="12"/>
      <c r="B66" s="18" t="s">
        <v>19</v>
      </c>
      <c r="C66" s="19"/>
      <c r="D66" s="13"/>
      <c r="E66" s="13"/>
      <c r="F66" s="13"/>
      <c r="G66" s="14"/>
      <c r="H66" s="14"/>
      <c r="I66" s="14"/>
      <c r="J66" s="14"/>
      <c r="K66" s="13"/>
      <c r="L66" s="13"/>
      <c r="M66" s="13"/>
      <c r="N66" s="25"/>
      <c r="HQ66" s="27"/>
      <c r="HR66" s="27"/>
    </row>
    <row r="67" spans="1:226" ht="13.5" customHeight="1" x14ac:dyDescent="0.25">
      <c r="A67" s="17">
        <v>14</v>
      </c>
      <c r="B67" s="21" t="s">
        <v>65</v>
      </c>
      <c r="C67" s="22" t="s">
        <v>37</v>
      </c>
      <c r="D67" s="23">
        <v>0.1</v>
      </c>
      <c r="E67" s="23">
        <v>7.3</v>
      </c>
      <c r="F67" s="23">
        <v>0.1</v>
      </c>
      <c r="G67" s="24">
        <v>66</v>
      </c>
      <c r="H67" s="24">
        <v>2</v>
      </c>
      <c r="I67" s="24">
        <v>0</v>
      </c>
      <c r="J67" s="24">
        <v>3</v>
      </c>
      <c r="K67" s="23">
        <v>0.02</v>
      </c>
      <c r="L67" s="23">
        <v>0.01</v>
      </c>
      <c r="M67" s="23">
        <v>0</v>
      </c>
      <c r="N67" s="20">
        <v>0.04</v>
      </c>
      <c r="HQ67" s="27"/>
      <c r="HR67" s="27"/>
    </row>
    <row r="68" spans="1:226" ht="13.5" customHeight="1" x14ac:dyDescent="0.25">
      <c r="A68" s="17">
        <v>15</v>
      </c>
      <c r="B68" s="21" t="s">
        <v>89</v>
      </c>
      <c r="C68" s="22" t="s">
        <v>57</v>
      </c>
      <c r="D68" s="23">
        <v>4.5999999999999996</v>
      </c>
      <c r="E68" s="23">
        <v>5.8</v>
      </c>
      <c r="F68" s="23">
        <v>0</v>
      </c>
      <c r="G68" s="24">
        <v>71</v>
      </c>
      <c r="H68" s="24">
        <v>200</v>
      </c>
      <c r="I68" s="24">
        <v>11</v>
      </c>
      <c r="J68" s="24">
        <v>120</v>
      </c>
      <c r="K68" s="23">
        <v>0.2</v>
      </c>
      <c r="L68" s="23">
        <v>0.01</v>
      </c>
      <c r="M68" s="23">
        <v>0.14000000000000001</v>
      </c>
      <c r="N68" s="20">
        <v>0.06</v>
      </c>
      <c r="HQ68" s="27"/>
      <c r="HR68" s="27"/>
    </row>
    <row r="69" spans="1:226" ht="13.5" customHeight="1" x14ac:dyDescent="0.25">
      <c r="A69" s="12" t="s">
        <v>53</v>
      </c>
      <c r="B69" s="21" t="s">
        <v>54</v>
      </c>
      <c r="C69" s="19" t="s">
        <v>55</v>
      </c>
      <c r="D69" s="13">
        <v>6.2</v>
      </c>
      <c r="E69" s="13">
        <v>8.5</v>
      </c>
      <c r="F69" s="13">
        <v>31.6</v>
      </c>
      <c r="G69" s="14">
        <v>228</v>
      </c>
      <c r="H69" s="14">
        <v>170</v>
      </c>
      <c r="I69" s="14">
        <v>36</v>
      </c>
      <c r="J69" s="14">
        <v>170</v>
      </c>
      <c r="K69" s="13">
        <v>0.6</v>
      </c>
      <c r="L69" s="13">
        <v>0.1</v>
      </c>
      <c r="M69" s="13">
        <v>1.8</v>
      </c>
      <c r="N69" s="25">
        <v>0.1</v>
      </c>
      <c r="HQ69" s="27"/>
      <c r="HR69" s="27"/>
    </row>
    <row r="70" spans="1:226" ht="13.5" customHeight="1" x14ac:dyDescent="0.25">
      <c r="A70" s="12"/>
      <c r="B70" s="35" t="s">
        <v>38</v>
      </c>
      <c r="C70" s="22" t="s">
        <v>29</v>
      </c>
      <c r="D70" s="13">
        <v>2.8</v>
      </c>
      <c r="E70" s="13">
        <v>3.2</v>
      </c>
      <c r="F70" s="13">
        <v>8</v>
      </c>
      <c r="G70" s="14">
        <v>75</v>
      </c>
      <c r="H70" s="14">
        <v>0</v>
      </c>
      <c r="I70" s="14">
        <v>0</v>
      </c>
      <c r="J70" s="14">
        <v>0</v>
      </c>
      <c r="K70" s="13">
        <v>0</v>
      </c>
      <c r="L70" s="13">
        <v>0</v>
      </c>
      <c r="M70" s="13">
        <v>0</v>
      </c>
      <c r="N70" s="25">
        <v>0</v>
      </c>
      <c r="HQ70" s="27"/>
      <c r="HR70" s="27"/>
    </row>
    <row r="71" spans="1:226" ht="13.5" customHeight="1" x14ac:dyDescent="0.25">
      <c r="A71" s="17">
        <v>377</v>
      </c>
      <c r="B71" s="21" t="s">
        <v>23</v>
      </c>
      <c r="C71" s="22" t="s">
        <v>130</v>
      </c>
      <c r="D71" s="13">
        <v>0.3</v>
      </c>
      <c r="E71" s="13">
        <v>0.1</v>
      </c>
      <c r="F71" s="13">
        <v>10.3</v>
      </c>
      <c r="G71" s="14">
        <v>43</v>
      </c>
      <c r="H71" s="14">
        <v>8</v>
      </c>
      <c r="I71" s="14">
        <v>5</v>
      </c>
      <c r="J71" s="14">
        <v>10</v>
      </c>
      <c r="K71" s="13">
        <v>0.9</v>
      </c>
      <c r="L71" s="13">
        <v>0</v>
      </c>
      <c r="M71" s="13">
        <v>2.9</v>
      </c>
      <c r="N71" s="25">
        <v>0</v>
      </c>
    </row>
    <row r="72" spans="1:226" ht="13.5" customHeight="1" x14ac:dyDescent="0.25">
      <c r="A72" s="12"/>
      <c r="B72" s="26" t="s">
        <v>24</v>
      </c>
      <c r="C72" s="19" t="s">
        <v>160</v>
      </c>
      <c r="D72" s="13">
        <v>1.78</v>
      </c>
      <c r="E72" s="13">
        <v>0.42</v>
      </c>
      <c r="F72" s="13">
        <v>12.57</v>
      </c>
      <c r="G72" s="14">
        <v>61.8</v>
      </c>
      <c r="H72" s="14">
        <v>8.4</v>
      </c>
      <c r="I72" s="14">
        <v>0</v>
      </c>
      <c r="J72" s="14">
        <v>0</v>
      </c>
      <c r="K72" s="13">
        <v>0.42</v>
      </c>
      <c r="L72" s="13">
        <v>0.10299999999999999</v>
      </c>
      <c r="M72" s="13">
        <v>0</v>
      </c>
      <c r="N72" s="25">
        <v>0</v>
      </c>
    </row>
    <row r="73" spans="1:226" s="33" customFormat="1" ht="13.5" customHeight="1" x14ac:dyDescent="0.25">
      <c r="A73" s="12"/>
      <c r="B73" s="36" t="s">
        <v>26</v>
      </c>
      <c r="C73" s="29"/>
      <c r="D73" s="30">
        <f t="shared" ref="D73:N73" si="12">SUM(D67:D72)</f>
        <v>15.78</v>
      </c>
      <c r="E73" s="30">
        <f t="shared" si="12"/>
        <v>25.320000000000004</v>
      </c>
      <c r="F73" s="30">
        <f t="shared" si="12"/>
        <v>62.57</v>
      </c>
      <c r="G73" s="31">
        <f t="shared" si="12"/>
        <v>544.79999999999995</v>
      </c>
      <c r="H73" s="31">
        <f t="shared" si="12"/>
        <v>388.4</v>
      </c>
      <c r="I73" s="31">
        <f t="shared" si="12"/>
        <v>52</v>
      </c>
      <c r="J73" s="31">
        <f t="shared" si="12"/>
        <v>303</v>
      </c>
      <c r="K73" s="30">
        <f t="shared" si="12"/>
        <v>2.14</v>
      </c>
      <c r="L73" s="30">
        <f t="shared" si="12"/>
        <v>0.223</v>
      </c>
      <c r="M73" s="30">
        <f t="shared" si="12"/>
        <v>4.84</v>
      </c>
      <c r="N73" s="51">
        <f t="shared" si="12"/>
        <v>0.2</v>
      </c>
      <c r="HQ73" s="34"/>
    </row>
    <row r="74" spans="1:226" s="33" customFormat="1" ht="13.5" customHeight="1" x14ac:dyDescent="0.25">
      <c r="A74" s="12"/>
      <c r="B74" s="18" t="s">
        <v>27</v>
      </c>
      <c r="C74" s="19"/>
      <c r="D74" s="13"/>
      <c r="E74" s="13"/>
      <c r="F74" s="13"/>
      <c r="G74" s="14"/>
      <c r="H74" s="14"/>
      <c r="I74" s="14"/>
      <c r="J74" s="14"/>
      <c r="K74" s="13"/>
      <c r="L74" s="13"/>
      <c r="M74" s="13"/>
      <c r="N74" s="25"/>
      <c r="HQ74" s="34"/>
    </row>
    <row r="75" spans="1:226" s="33" customFormat="1" ht="25.5" x14ac:dyDescent="0.25">
      <c r="A75" s="12">
        <v>82</v>
      </c>
      <c r="B75" s="35" t="s">
        <v>121</v>
      </c>
      <c r="C75" s="19" t="s">
        <v>44</v>
      </c>
      <c r="D75" s="13">
        <v>5.5</v>
      </c>
      <c r="E75" s="13">
        <v>7.9</v>
      </c>
      <c r="F75" s="13">
        <v>13.9</v>
      </c>
      <c r="G75" s="14">
        <v>149</v>
      </c>
      <c r="H75" s="14">
        <v>41</v>
      </c>
      <c r="I75" s="14">
        <v>26</v>
      </c>
      <c r="J75" s="14">
        <v>84</v>
      </c>
      <c r="K75" s="13">
        <v>1.6</v>
      </c>
      <c r="L75" s="13">
        <v>0.2</v>
      </c>
      <c r="M75" s="13">
        <v>10.4</v>
      </c>
      <c r="N75" s="25">
        <v>0.05</v>
      </c>
      <c r="HQ75" s="34"/>
    </row>
    <row r="76" spans="1:226" s="33" customFormat="1" ht="13.5" customHeight="1" x14ac:dyDescent="0.25">
      <c r="A76" s="57">
        <v>234</v>
      </c>
      <c r="B76" s="72" t="s">
        <v>104</v>
      </c>
      <c r="C76" s="73" t="s">
        <v>29</v>
      </c>
      <c r="D76" s="74">
        <v>15.3</v>
      </c>
      <c r="E76" s="74">
        <v>12.5</v>
      </c>
      <c r="F76" s="74">
        <v>18.399999999999999</v>
      </c>
      <c r="G76" s="75">
        <v>246</v>
      </c>
      <c r="H76" s="75">
        <v>62</v>
      </c>
      <c r="I76" s="75">
        <v>43</v>
      </c>
      <c r="J76" s="75">
        <v>176</v>
      </c>
      <c r="K76" s="74">
        <v>1.3</v>
      </c>
      <c r="L76" s="74">
        <v>0.2</v>
      </c>
      <c r="M76" s="74">
        <v>0.4</v>
      </c>
      <c r="N76" s="76">
        <v>4.4000000000000004</v>
      </c>
      <c r="HQ76" s="34"/>
    </row>
    <row r="77" spans="1:226" s="33" customFormat="1" ht="13.5" customHeight="1" x14ac:dyDescent="0.25">
      <c r="A77" s="12">
        <v>312</v>
      </c>
      <c r="B77" s="32" t="s">
        <v>58</v>
      </c>
      <c r="C77" s="22" t="s">
        <v>31</v>
      </c>
      <c r="D77" s="23">
        <v>3.1</v>
      </c>
      <c r="E77" s="13">
        <v>5.2</v>
      </c>
      <c r="F77" s="13">
        <v>12.1</v>
      </c>
      <c r="G77" s="14">
        <v>108</v>
      </c>
      <c r="H77" s="14">
        <v>38</v>
      </c>
      <c r="I77" s="14">
        <v>28</v>
      </c>
      <c r="J77" s="14">
        <v>82</v>
      </c>
      <c r="K77" s="13">
        <v>1</v>
      </c>
      <c r="L77" s="13">
        <v>0.1</v>
      </c>
      <c r="M77" s="13">
        <v>5.0999999999999996</v>
      </c>
      <c r="N77" s="25">
        <v>0.1</v>
      </c>
      <c r="HQ77" s="34"/>
    </row>
    <row r="78" spans="1:226" s="33" customFormat="1" ht="13.5" customHeight="1" x14ac:dyDescent="0.25">
      <c r="A78" s="12">
        <v>342</v>
      </c>
      <c r="B78" s="40" t="s">
        <v>124</v>
      </c>
      <c r="C78" s="19" t="s">
        <v>32</v>
      </c>
      <c r="D78" s="13">
        <v>0.2</v>
      </c>
      <c r="E78" s="13">
        <v>0.2</v>
      </c>
      <c r="F78" s="13">
        <v>13.9</v>
      </c>
      <c r="G78" s="14">
        <v>58</v>
      </c>
      <c r="H78" s="14">
        <v>7</v>
      </c>
      <c r="I78" s="14">
        <v>4</v>
      </c>
      <c r="J78" s="14">
        <v>4</v>
      </c>
      <c r="K78" s="13">
        <v>0.9</v>
      </c>
      <c r="L78" s="13">
        <v>0</v>
      </c>
      <c r="M78" s="13">
        <v>4.0999999999999996</v>
      </c>
      <c r="N78" s="25">
        <v>0</v>
      </c>
      <c r="HQ78" s="34"/>
    </row>
    <row r="79" spans="1:226" s="33" customFormat="1" ht="25.5" x14ac:dyDescent="0.25">
      <c r="A79" s="12"/>
      <c r="B79" s="26" t="s">
        <v>33</v>
      </c>
      <c r="C79" s="19" t="s">
        <v>177</v>
      </c>
      <c r="D79" s="13">
        <v>4.68</v>
      </c>
      <c r="E79" s="13">
        <v>1.02</v>
      </c>
      <c r="F79" s="13">
        <v>31.391999999999999</v>
      </c>
      <c r="G79" s="14">
        <v>153.80000000000001</v>
      </c>
      <c r="H79" s="14">
        <v>32.4</v>
      </c>
      <c r="I79" s="14">
        <v>0</v>
      </c>
      <c r="J79" s="14">
        <v>0</v>
      </c>
      <c r="K79" s="13">
        <v>1.7</v>
      </c>
      <c r="L79" s="13">
        <v>0.20519999999999999</v>
      </c>
      <c r="M79" s="13">
        <v>0</v>
      </c>
      <c r="N79" s="25">
        <v>0</v>
      </c>
      <c r="HQ79" s="34"/>
    </row>
    <row r="80" spans="1:226" s="33" customFormat="1" ht="13.5" customHeight="1" x14ac:dyDescent="0.25">
      <c r="A80" s="12"/>
      <c r="B80" s="36" t="s">
        <v>26</v>
      </c>
      <c r="C80" s="29"/>
      <c r="D80" s="30">
        <f t="shared" ref="D80:N80" si="13">SUM(D75:D79)</f>
        <v>28.78</v>
      </c>
      <c r="E80" s="30">
        <f t="shared" si="13"/>
        <v>26.819999999999997</v>
      </c>
      <c r="F80" s="30">
        <f t="shared" si="13"/>
        <v>89.691999999999993</v>
      </c>
      <c r="G80" s="31">
        <f t="shared" si="13"/>
        <v>714.8</v>
      </c>
      <c r="H80" s="31">
        <f t="shared" si="13"/>
        <v>180.4</v>
      </c>
      <c r="I80" s="31">
        <f t="shared" si="13"/>
        <v>101</v>
      </c>
      <c r="J80" s="31">
        <f t="shared" si="13"/>
        <v>346</v>
      </c>
      <c r="K80" s="30">
        <f t="shared" si="13"/>
        <v>6.5000000000000009</v>
      </c>
      <c r="L80" s="30">
        <f t="shared" si="13"/>
        <v>0.70520000000000005</v>
      </c>
      <c r="M80" s="30">
        <f t="shared" si="13"/>
        <v>20</v>
      </c>
      <c r="N80" s="51">
        <f t="shared" si="13"/>
        <v>4.55</v>
      </c>
      <c r="HQ80" s="34"/>
    </row>
    <row r="81" spans="1:226" ht="13.5" customHeight="1" x14ac:dyDescent="0.25">
      <c r="A81" s="12"/>
      <c r="B81" s="18" t="s">
        <v>34</v>
      </c>
      <c r="C81" s="19"/>
      <c r="D81" s="13"/>
      <c r="E81" s="13"/>
      <c r="F81" s="13"/>
      <c r="G81" s="14"/>
      <c r="H81" s="14"/>
      <c r="I81" s="14"/>
      <c r="J81" s="14"/>
      <c r="K81" s="13"/>
      <c r="L81" s="13"/>
      <c r="M81" s="13"/>
      <c r="N81" s="25"/>
    </row>
    <row r="82" spans="1:226" ht="15" x14ac:dyDescent="0.25">
      <c r="A82" s="17" t="s">
        <v>148</v>
      </c>
      <c r="B82" s="35" t="s">
        <v>133</v>
      </c>
      <c r="C82" s="22" t="s">
        <v>29</v>
      </c>
      <c r="D82" s="23">
        <v>8.6</v>
      </c>
      <c r="E82" s="23">
        <v>10.8</v>
      </c>
      <c r="F82" s="23">
        <v>42.3</v>
      </c>
      <c r="G82" s="24">
        <v>301</v>
      </c>
      <c r="H82" s="24">
        <v>38</v>
      </c>
      <c r="I82" s="24">
        <v>12</v>
      </c>
      <c r="J82" s="24">
        <v>63</v>
      </c>
      <c r="K82" s="23">
        <v>0.7</v>
      </c>
      <c r="L82" s="23">
        <v>0.08</v>
      </c>
      <c r="M82" s="23">
        <v>7.0000000000000007E-2</v>
      </c>
      <c r="N82" s="20">
        <v>0.01</v>
      </c>
    </row>
    <row r="83" spans="1:226" ht="13.5" customHeight="1" x14ac:dyDescent="0.25">
      <c r="A83" s="17">
        <v>338</v>
      </c>
      <c r="B83" s="21" t="s">
        <v>180</v>
      </c>
      <c r="C83" s="22" t="s">
        <v>101</v>
      </c>
      <c r="D83" s="23">
        <v>0.4</v>
      </c>
      <c r="E83" s="13">
        <v>0.4</v>
      </c>
      <c r="F83" s="13">
        <v>10.8</v>
      </c>
      <c r="G83" s="14">
        <v>49</v>
      </c>
      <c r="H83" s="14">
        <v>18</v>
      </c>
      <c r="I83" s="14">
        <v>10</v>
      </c>
      <c r="J83" s="14">
        <v>12</v>
      </c>
      <c r="K83" s="13">
        <v>2.4</v>
      </c>
      <c r="L83" s="13">
        <v>0</v>
      </c>
      <c r="M83" s="13">
        <v>11</v>
      </c>
      <c r="N83" s="25">
        <v>0</v>
      </c>
    </row>
    <row r="84" spans="1:226" ht="13.5" customHeight="1" x14ac:dyDescent="0.25">
      <c r="A84" s="17">
        <v>388</v>
      </c>
      <c r="B84" s="21" t="s">
        <v>142</v>
      </c>
      <c r="C84" s="22" t="s">
        <v>32</v>
      </c>
      <c r="D84" s="13">
        <v>0.7</v>
      </c>
      <c r="E84" s="13">
        <v>0.3</v>
      </c>
      <c r="F84" s="13">
        <v>24.6</v>
      </c>
      <c r="G84" s="14">
        <v>104</v>
      </c>
      <c r="H84" s="14">
        <v>10</v>
      </c>
      <c r="I84" s="14">
        <v>3</v>
      </c>
      <c r="J84" s="14">
        <v>3</v>
      </c>
      <c r="K84" s="13">
        <v>0.7</v>
      </c>
      <c r="L84" s="13">
        <v>0</v>
      </c>
      <c r="M84" s="13">
        <v>20</v>
      </c>
      <c r="N84" s="25">
        <v>0</v>
      </c>
    </row>
    <row r="85" spans="1:226" ht="13.5" customHeight="1" x14ac:dyDescent="0.25">
      <c r="A85" s="12"/>
      <c r="B85" s="36" t="s">
        <v>26</v>
      </c>
      <c r="C85" s="29"/>
      <c r="D85" s="30">
        <f>SUM(D82:D84)</f>
        <v>9.6999999999999993</v>
      </c>
      <c r="E85" s="30">
        <f t="shared" ref="E85:N85" si="14">SUM(E82:E84)</f>
        <v>11.500000000000002</v>
      </c>
      <c r="F85" s="30">
        <f t="shared" si="14"/>
        <v>77.699999999999989</v>
      </c>
      <c r="G85" s="31">
        <f t="shared" si="14"/>
        <v>454</v>
      </c>
      <c r="H85" s="31">
        <f t="shared" si="14"/>
        <v>66</v>
      </c>
      <c r="I85" s="31">
        <f t="shared" si="14"/>
        <v>25</v>
      </c>
      <c r="J85" s="31">
        <f t="shared" si="14"/>
        <v>78</v>
      </c>
      <c r="K85" s="30">
        <f t="shared" si="14"/>
        <v>3.8</v>
      </c>
      <c r="L85" s="30">
        <f t="shared" si="14"/>
        <v>0.08</v>
      </c>
      <c r="M85" s="30">
        <f t="shared" si="14"/>
        <v>31.07</v>
      </c>
      <c r="N85" s="51">
        <f t="shared" si="14"/>
        <v>0.01</v>
      </c>
    </row>
    <row r="86" spans="1:226" ht="13.5" customHeight="1" x14ac:dyDescent="0.25">
      <c r="A86" s="12"/>
      <c r="B86" s="42" t="s">
        <v>35</v>
      </c>
      <c r="C86" s="38"/>
      <c r="D86" s="38">
        <f>D73+D80+D85</f>
        <v>54.260000000000005</v>
      </c>
      <c r="E86" s="38">
        <f t="shared" ref="E86:N86" si="15">E73+E80+E85</f>
        <v>63.64</v>
      </c>
      <c r="F86" s="38">
        <f t="shared" si="15"/>
        <v>229.96199999999999</v>
      </c>
      <c r="G86" s="39">
        <f t="shared" si="15"/>
        <v>1713.6</v>
      </c>
      <c r="H86" s="39">
        <f t="shared" si="15"/>
        <v>634.79999999999995</v>
      </c>
      <c r="I86" s="39">
        <f t="shared" si="15"/>
        <v>178</v>
      </c>
      <c r="J86" s="39">
        <f t="shared" si="15"/>
        <v>727</v>
      </c>
      <c r="K86" s="38">
        <f t="shared" si="15"/>
        <v>12.440000000000001</v>
      </c>
      <c r="L86" s="38">
        <f t="shared" si="15"/>
        <v>1.0082</v>
      </c>
      <c r="M86" s="38">
        <f t="shared" si="15"/>
        <v>55.91</v>
      </c>
      <c r="N86" s="38">
        <f t="shared" si="15"/>
        <v>4.76</v>
      </c>
    </row>
    <row r="87" spans="1:226" ht="13.5" customHeight="1" x14ac:dyDescent="0.25">
      <c r="A87" s="12"/>
      <c r="B87" s="16" t="s">
        <v>60</v>
      </c>
      <c r="C87" s="19"/>
      <c r="D87" s="13"/>
      <c r="E87" s="13"/>
      <c r="F87" s="13"/>
      <c r="G87" s="14"/>
      <c r="H87" s="14"/>
      <c r="I87" s="14"/>
      <c r="J87" s="14"/>
      <c r="K87" s="13"/>
      <c r="L87" s="13"/>
      <c r="M87" s="13"/>
      <c r="N87" s="25"/>
    </row>
    <row r="88" spans="1:226" s="33" customFormat="1" ht="13.5" customHeight="1" x14ac:dyDescent="0.25">
      <c r="A88" s="12"/>
      <c r="B88" s="18" t="s">
        <v>19</v>
      </c>
      <c r="C88" s="19"/>
      <c r="D88" s="13"/>
      <c r="E88" s="13"/>
      <c r="F88" s="13"/>
      <c r="G88" s="14"/>
      <c r="H88" s="14"/>
      <c r="I88" s="14"/>
      <c r="J88" s="14"/>
      <c r="K88" s="13"/>
      <c r="L88" s="13"/>
      <c r="M88" s="13"/>
      <c r="N88" s="25"/>
      <c r="HQ88" s="34"/>
    </row>
    <row r="89" spans="1:226" s="33" customFormat="1" ht="13.5" customHeight="1" x14ac:dyDescent="0.25">
      <c r="A89" s="17" t="s">
        <v>80</v>
      </c>
      <c r="B89" s="21" t="s">
        <v>81</v>
      </c>
      <c r="C89" s="22" t="s">
        <v>77</v>
      </c>
      <c r="D89" s="23">
        <v>8.1</v>
      </c>
      <c r="E89" s="23">
        <v>13.4</v>
      </c>
      <c r="F89" s="23">
        <v>15.9</v>
      </c>
      <c r="G89" s="24">
        <v>217</v>
      </c>
      <c r="H89" s="24">
        <v>7</v>
      </c>
      <c r="I89" s="24">
        <v>10</v>
      </c>
      <c r="J89" s="24">
        <v>35</v>
      </c>
      <c r="K89" s="23">
        <v>0.9</v>
      </c>
      <c r="L89" s="23">
        <v>0.1</v>
      </c>
      <c r="M89" s="23">
        <v>1.2</v>
      </c>
      <c r="N89" s="20">
        <v>0</v>
      </c>
      <c r="HQ89" s="34"/>
    </row>
    <row r="90" spans="1:226" s="33" customFormat="1" ht="13.5" customHeight="1" x14ac:dyDescent="0.25">
      <c r="A90" s="12">
        <v>309</v>
      </c>
      <c r="B90" s="26" t="s">
        <v>30</v>
      </c>
      <c r="C90" s="50" t="s">
        <v>31</v>
      </c>
      <c r="D90" s="13">
        <v>5.4</v>
      </c>
      <c r="E90" s="13">
        <v>4.9000000000000004</v>
      </c>
      <c r="F90" s="13">
        <v>27.9</v>
      </c>
      <c r="G90" s="14">
        <v>178</v>
      </c>
      <c r="H90" s="14">
        <v>6</v>
      </c>
      <c r="I90" s="14">
        <v>8</v>
      </c>
      <c r="J90" s="14">
        <v>35</v>
      </c>
      <c r="K90" s="13">
        <v>0.76</v>
      </c>
      <c r="L90" s="13">
        <v>0.05</v>
      </c>
      <c r="M90" s="13">
        <v>0</v>
      </c>
      <c r="N90" s="25">
        <v>0.02</v>
      </c>
      <c r="HQ90" s="34"/>
    </row>
    <row r="91" spans="1:226" s="33" customFormat="1" ht="13.5" customHeight="1" x14ac:dyDescent="0.25">
      <c r="A91" s="17"/>
      <c r="B91" s="21" t="s">
        <v>62</v>
      </c>
      <c r="C91" s="22" t="s">
        <v>63</v>
      </c>
      <c r="D91" s="13">
        <v>0</v>
      </c>
      <c r="E91" s="13">
        <v>0</v>
      </c>
      <c r="F91" s="13">
        <v>13.8</v>
      </c>
      <c r="G91" s="14">
        <v>55</v>
      </c>
      <c r="H91" s="14">
        <v>0</v>
      </c>
      <c r="I91" s="14">
        <v>0</v>
      </c>
      <c r="J91" s="14">
        <v>0</v>
      </c>
      <c r="K91" s="13">
        <v>0</v>
      </c>
      <c r="L91" s="13">
        <v>0</v>
      </c>
      <c r="M91" s="13">
        <v>0</v>
      </c>
      <c r="N91" s="25">
        <v>0</v>
      </c>
      <c r="HQ91" s="34"/>
    </row>
    <row r="92" spans="1:226" ht="13.5" customHeight="1" x14ac:dyDescent="0.25">
      <c r="A92" s="17">
        <v>376</v>
      </c>
      <c r="B92" s="21" t="s">
        <v>59</v>
      </c>
      <c r="C92" s="22" t="s">
        <v>32</v>
      </c>
      <c r="D92" s="13">
        <v>0.2</v>
      </c>
      <c r="E92" s="13">
        <v>0.1</v>
      </c>
      <c r="F92" s="13">
        <v>10.1</v>
      </c>
      <c r="G92" s="14">
        <v>41</v>
      </c>
      <c r="H92" s="14">
        <v>5</v>
      </c>
      <c r="I92" s="14">
        <v>4</v>
      </c>
      <c r="J92" s="14">
        <v>8</v>
      </c>
      <c r="K92" s="13">
        <v>0.9</v>
      </c>
      <c r="L92" s="13">
        <v>0</v>
      </c>
      <c r="M92" s="13">
        <v>0.1</v>
      </c>
      <c r="N92" s="25">
        <v>0</v>
      </c>
    </row>
    <row r="93" spans="1:226" ht="13.5" customHeight="1" x14ac:dyDescent="0.25">
      <c r="A93" s="12"/>
      <c r="B93" s="26" t="s">
        <v>24</v>
      </c>
      <c r="C93" s="19" t="s">
        <v>178</v>
      </c>
      <c r="D93" s="13">
        <v>2.2400000000000002</v>
      </c>
      <c r="E93" s="13">
        <v>0.56000000000000005</v>
      </c>
      <c r="F93" s="13">
        <v>16.015999999999998</v>
      </c>
      <c r="G93" s="14">
        <v>78.400000000000006</v>
      </c>
      <c r="H93" s="14">
        <v>11.2</v>
      </c>
      <c r="I93" s="14">
        <v>0</v>
      </c>
      <c r="J93" s="14">
        <v>0</v>
      </c>
      <c r="K93" s="13">
        <v>0.56000000000000005</v>
      </c>
      <c r="L93" s="13">
        <v>8.9599999999999999E-2</v>
      </c>
      <c r="M93" s="13">
        <v>0</v>
      </c>
      <c r="N93" s="25">
        <v>0</v>
      </c>
    </row>
    <row r="94" spans="1:226" ht="13.5" customHeight="1" x14ac:dyDescent="0.25">
      <c r="A94" s="12"/>
      <c r="B94" s="36" t="s">
        <v>26</v>
      </c>
      <c r="C94" s="29"/>
      <c r="D94" s="30">
        <f t="shared" ref="D94:N94" si="16">SUM(D89:D93)</f>
        <v>15.94</v>
      </c>
      <c r="E94" s="30">
        <f t="shared" si="16"/>
        <v>18.96</v>
      </c>
      <c r="F94" s="30">
        <f t="shared" si="16"/>
        <v>83.71599999999998</v>
      </c>
      <c r="G94" s="31">
        <f t="shared" si="16"/>
        <v>569.4</v>
      </c>
      <c r="H94" s="31">
        <f t="shared" si="16"/>
        <v>29.2</v>
      </c>
      <c r="I94" s="31">
        <f t="shared" si="16"/>
        <v>22</v>
      </c>
      <c r="J94" s="31">
        <f t="shared" si="16"/>
        <v>78</v>
      </c>
      <c r="K94" s="30">
        <f t="shared" si="16"/>
        <v>3.12</v>
      </c>
      <c r="L94" s="30">
        <f t="shared" si="16"/>
        <v>0.23960000000000004</v>
      </c>
      <c r="M94" s="30">
        <f t="shared" si="16"/>
        <v>1.3</v>
      </c>
      <c r="N94" s="30">
        <f t="shared" si="16"/>
        <v>0.02</v>
      </c>
    </row>
    <row r="95" spans="1:226" ht="13.5" customHeight="1" x14ac:dyDescent="0.25">
      <c r="A95" s="12"/>
      <c r="B95" s="18" t="s">
        <v>27</v>
      </c>
      <c r="C95" s="19"/>
      <c r="D95" s="13"/>
      <c r="E95" s="13"/>
      <c r="F95" s="13"/>
      <c r="G95" s="14"/>
      <c r="H95" s="14"/>
      <c r="I95" s="14"/>
      <c r="J95" s="14"/>
      <c r="K95" s="13"/>
      <c r="L95" s="13"/>
      <c r="M95" s="13"/>
      <c r="N95" s="25"/>
    </row>
    <row r="96" spans="1:226" ht="25.5" x14ac:dyDescent="0.25">
      <c r="A96" s="12">
        <v>88</v>
      </c>
      <c r="B96" s="21" t="s">
        <v>129</v>
      </c>
      <c r="C96" s="22" t="s">
        <v>47</v>
      </c>
      <c r="D96" s="23">
        <v>3.1</v>
      </c>
      <c r="E96" s="23">
        <v>4.2</v>
      </c>
      <c r="F96" s="23">
        <v>7.8</v>
      </c>
      <c r="G96" s="14">
        <v>82</v>
      </c>
      <c r="H96" s="14">
        <v>36</v>
      </c>
      <c r="I96" s="14">
        <v>21</v>
      </c>
      <c r="J96" s="14">
        <v>67</v>
      </c>
      <c r="K96" s="13">
        <v>1.1000000000000001</v>
      </c>
      <c r="L96" s="13">
        <v>0.24</v>
      </c>
      <c r="M96" s="13">
        <v>18.7</v>
      </c>
      <c r="N96" s="25">
        <v>0</v>
      </c>
      <c r="HQ96" s="27"/>
      <c r="HR96" s="27"/>
    </row>
    <row r="97" spans="1:226" ht="13.5" customHeight="1" x14ac:dyDescent="0.25">
      <c r="A97" s="17" t="s">
        <v>75</v>
      </c>
      <c r="B97" s="35" t="s">
        <v>76</v>
      </c>
      <c r="C97" s="22" t="s">
        <v>29</v>
      </c>
      <c r="D97" s="13">
        <v>24</v>
      </c>
      <c r="E97" s="13">
        <v>16.7</v>
      </c>
      <c r="F97" s="13">
        <v>12.4</v>
      </c>
      <c r="G97" s="14">
        <v>296</v>
      </c>
      <c r="H97" s="14">
        <v>17</v>
      </c>
      <c r="I97" s="14">
        <v>89</v>
      </c>
      <c r="J97" s="14">
        <v>173</v>
      </c>
      <c r="K97" s="13">
        <v>2.11</v>
      </c>
      <c r="L97" s="13">
        <v>0.11</v>
      </c>
      <c r="M97" s="13">
        <v>1.66</v>
      </c>
      <c r="N97" s="25">
        <v>0.08</v>
      </c>
      <c r="HQ97" s="27"/>
      <c r="HR97" s="27"/>
    </row>
    <row r="98" spans="1:226" ht="13.5" customHeight="1" x14ac:dyDescent="0.25">
      <c r="A98" s="12">
        <v>304</v>
      </c>
      <c r="B98" s="21" t="s">
        <v>143</v>
      </c>
      <c r="C98" s="50">
        <v>150</v>
      </c>
      <c r="D98" s="13">
        <v>3.7</v>
      </c>
      <c r="E98" s="13">
        <v>6.3</v>
      </c>
      <c r="F98" s="13">
        <v>28.5</v>
      </c>
      <c r="G98" s="14">
        <v>185</v>
      </c>
      <c r="H98" s="14">
        <v>1</v>
      </c>
      <c r="I98" s="14">
        <v>12</v>
      </c>
      <c r="J98" s="14">
        <v>62</v>
      </c>
      <c r="K98" s="13">
        <v>0.52</v>
      </c>
      <c r="L98" s="13">
        <v>0.03</v>
      </c>
      <c r="M98" s="13">
        <v>0</v>
      </c>
      <c r="N98" s="25">
        <v>0.03</v>
      </c>
      <c r="HQ98" s="27"/>
      <c r="HR98" s="27"/>
    </row>
    <row r="99" spans="1:226" ht="13.5" customHeight="1" x14ac:dyDescent="0.25">
      <c r="A99" s="17">
        <v>348</v>
      </c>
      <c r="B99" s="41" t="s">
        <v>41</v>
      </c>
      <c r="C99" s="22" t="s">
        <v>32</v>
      </c>
      <c r="D99" s="13">
        <v>1</v>
      </c>
      <c r="E99" s="13">
        <v>0</v>
      </c>
      <c r="F99" s="13">
        <v>13.2</v>
      </c>
      <c r="G99" s="14">
        <v>86</v>
      </c>
      <c r="H99" s="14">
        <v>33</v>
      </c>
      <c r="I99" s="14">
        <v>21</v>
      </c>
      <c r="J99" s="14">
        <v>29</v>
      </c>
      <c r="K99" s="13">
        <v>0.69</v>
      </c>
      <c r="L99" s="13">
        <v>0.02</v>
      </c>
      <c r="M99" s="13">
        <v>0.89</v>
      </c>
      <c r="N99" s="25">
        <v>0</v>
      </c>
    </row>
    <row r="100" spans="1:226" ht="25.5" x14ac:dyDescent="0.25">
      <c r="A100" s="12"/>
      <c r="B100" s="26" t="s">
        <v>33</v>
      </c>
      <c r="C100" s="19" t="s">
        <v>179</v>
      </c>
      <c r="D100" s="13">
        <v>4.76</v>
      </c>
      <c r="E100" s="13">
        <v>1.04</v>
      </c>
      <c r="F100" s="13">
        <v>31.963999999999999</v>
      </c>
      <c r="G100" s="14">
        <v>156.6</v>
      </c>
      <c r="H100" s="14">
        <v>32.799999999999997</v>
      </c>
      <c r="I100" s="14">
        <v>0</v>
      </c>
      <c r="J100" s="14">
        <v>0</v>
      </c>
      <c r="K100" s="13">
        <v>1.72</v>
      </c>
      <c r="L100" s="13">
        <v>0.2084</v>
      </c>
      <c r="M100" s="13">
        <v>0</v>
      </c>
      <c r="N100" s="25">
        <v>0</v>
      </c>
    </row>
    <row r="101" spans="1:226" ht="13.5" customHeight="1" x14ac:dyDescent="0.25">
      <c r="A101" s="17"/>
      <c r="B101" s="28" t="s">
        <v>26</v>
      </c>
      <c r="C101" s="29"/>
      <c r="D101" s="45">
        <f t="shared" ref="D101:N101" si="17">SUM(D96:D100)</f>
        <v>36.56</v>
      </c>
      <c r="E101" s="45">
        <f t="shared" si="17"/>
        <v>28.24</v>
      </c>
      <c r="F101" s="45">
        <f t="shared" si="17"/>
        <v>93.864000000000004</v>
      </c>
      <c r="G101" s="61">
        <f t="shared" si="17"/>
        <v>805.6</v>
      </c>
      <c r="H101" s="61">
        <f t="shared" si="17"/>
        <v>119.8</v>
      </c>
      <c r="I101" s="61">
        <f t="shared" si="17"/>
        <v>143</v>
      </c>
      <c r="J101" s="61">
        <f t="shared" si="17"/>
        <v>331</v>
      </c>
      <c r="K101" s="45">
        <f t="shared" si="17"/>
        <v>6.14</v>
      </c>
      <c r="L101" s="45">
        <f t="shared" si="17"/>
        <v>0.60840000000000005</v>
      </c>
      <c r="M101" s="45">
        <f t="shared" si="17"/>
        <v>21.25</v>
      </c>
      <c r="N101" s="45">
        <f t="shared" si="17"/>
        <v>0.11</v>
      </c>
    </row>
    <row r="102" spans="1:226" ht="13.5" customHeight="1" x14ac:dyDescent="0.25">
      <c r="A102" s="12"/>
      <c r="B102" s="18" t="s">
        <v>34</v>
      </c>
      <c r="C102" s="19"/>
      <c r="D102" s="13"/>
      <c r="E102" s="13"/>
      <c r="F102" s="13"/>
      <c r="G102" s="14"/>
      <c r="H102" s="14"/>
      <c r="I102" s="14"/>
      <c r="J102" s="14"/>
      <c r="K102" s="13"/>
      <c r="L102" s="13"/>
      <c r="M102" s="13"/>
      <c r="N102" s="25"/>
    </row>
    <row r="103" spans="1:226" ht="13.5" customHeight="1" x14ac:dyDescent="0.25">
      <c r="A103" s="12" t="s">
        <v>149</v>
      </c>
      <c r="B103" s="26" t="s">
        <v>146</v>
      </c>
      <c r="C103" s="19" t="s">
        <v>29</v>
      </c>
      <c r="D103" s="13">
        <v>6.6</v>
      </c>
      <c r="E103" s="13">
        <v>10</v>
      </c>
      <c r="F103" s="13">
        <v>48.5</v>
      </c>
      <c r="G103" s="14">
        <v>310</v>
      </c>
      <c r="H103" s="14">
        <v>10</v>
      </c>
      <c r="I103" s="14">
        <v>10</v>
      </c>
      <c r="J103" s="14">
        <v>51</v>
      </c>
      <c r="K103" s="13">
        <v>0.8</v>
      </c>
      <c r="L103" s="13">
        <v>0.08</v>
      </c>
      <c r="M103" s="13">
        <v>0</v>
      </c>
      <c r="N103" s="25">
        <v>0</v>
      </c>
    </row>
    <row r="104" spans="1:226" ht="13.5" customHeight="1" x14ac:dyDescent="0.25">
      <c r="A104" s="12"/>
      <c r="B104" s="26" t="s">
        <v>185</v>
      </c>
      <c r="C104" s="19" t="s">
        <v>32</v>
      </c>
      <c r="D104" s="13">
        <v>0</v>
      </c>
      <c r="E104" s="13">
        <v>0</v>
      </c>
      <c r="F104" s="13">
        <v>23</v>
      </c>
      <c r="G104" s="14">
        <v>92</v>
      </c>
      <c r="H104" s="14">
        <v>14</v>
      </c>
      <c r="I104" s="14">
        <v>8</v>
      </c>
      <c r="J104" s="14">
        <v>14</v>
      </c>
      <c r="K104" s="13">
        <v>2.8</v>
      </c>
      <c r="L104" s="13">
        <v>0.2</v>
      </c>
      <c r="M104" s="13">
        <v>4</v>
      </c>
      <c r="N104" s="25">
        <v>0</v>
      </c>
    </row>
    <row r="105" spans="1:226" ht="13.5" customHeight="1" x14ac:dyDescent="0.25">
      <c r="A105" s="12"/>
      <c r="B105" s="36" t="s">
        <v>26</v>
      </c>
      <c r="C105" s="29"/>
      <c r="D105" s="30">
        <f>SUM(D103+D104)</f>
        <v>6.6</v>
      </c>
      <c r="E105" s="30">
        <f t="shared" ref="E105:N105" si="18">SUM(E103+E104)</f>
        <v>10</v>
      </c>
      <c r="F105" s="30">
        <f t="shared" si="18"/>
        <v>71.5</v>
      </c>
      <c r="G105" s="31">
        <f t="shared" si="18"/>
        <v>402</v>
      </c>
      <c r="H105" s="31">
        <f t="shared" si="18"/>
        <v>24</v>
      </c>
      <c r="I105" s="31">
        <f t="shared" si="18"/>
        <v>18</v>
      </c>
      <c r="J105" s="31">
        <f t="shared" si="18"/>
        <v>65</v>
      </c>
      <c r="K105" s="30">
        <f t="shared" si="18"/>
        <v>3.5999999999999996</v>
      </c>
      <c r="L105" s="30">
        <f t="shared" si="18"/>
        <v>0.28000000000000003</v>
      </c>
      <c r="M105" s="30">
        <f t="shared" si="18"/>
        <v>4</v>
      </c>
      <c r="N105" s="51">
        <f t="shared" si="18"/>
        <v>0</v>
      </c>
    </row>
    <row r="106" spans="1:226" ht="13.5" customHeight="1" x14ac:dyDescent="0.25">
      <c r="A106" s="12"/>
      <c r="B106" s="42" t="s">
        <v>35</v>
      </c>
      <c r="C106" s="38"/>
      <c r="D106" s="38">
        <f t="shared" ref="D106:N106" si="19">D94+D101+D105</f>
        <v>59.1</v>
      </c>
      <c r="E106" s="38">
        <f t="shared" si="19"/>
        <v>57.2</v>
      </c>
      <c r="F106" s="38">
        <f t="shared" si="19"/>
        <v>249.07999999999998</v>
      </c>
      <c r="G106" s="39">
        <f t="shared" si="19"/>
        <v>1777</v>
      </c>
      <c r="H106" s="39">
        <f t="shared" si="19"/>
        <v>173</v>
      </c>
      <c r="I106" s="39">
        <f t="shared" si="19"/>
        <v>183</v>
      </c>
      <c r="J106" s="39">
        <f t="shared" si="19"/>
        <v>474</v>
      </c>
      <c r="K106" s="38">
        <f t="shared" si="19"/>
        <v>12.86</v>
      </c>
      <c r="L106" s="38">
        <f t="shared" si="19"/>
        <v>1.1280000000000001</v>
      </c>
      <c r="M106" s="38">
        <f t="shared" si="19"/>
        <v>26.55</v>
      </c>
      <c r="N106" s="60">
        <f t="shared" si="19"/>
        <v>0.13</v>
      </c>
    </row>
    <row r="107" spans="1:226" ht="13.5" customHeight="1" x14ac:dyDescent="0.25">
      <c r="A107" s="12"/>
      <c r="B107" s="47" t="s">
        <v>64</v>
      </c>
      <c r="C107" s="19"/>
      <c r="D107" s="13"/>
      <c r="E107" s="13"/>
      <c r="F107" s="13"/>
      <c r="G107" s="14"/>
      <c r="H107" s="14"/>
      <c r="I107" s="14"/>
      <c r="J107" s="14"/>
      <c r="K107" s="13"/>
      <c r="L107" s="13"/>
      <c r="M107" s="13"/>
      <c r="N107" s="25"/>
    </row>
    <row r="108" spans="1:226" ht="13.5" customHeight="1" x14ac:dyDescent="0.25">
      <c r="A108" s="12"/>
      <c r="B108" s="16" t="s">
        <v>18</v>
      </c>
      <c r="C108" s="19"/>
      <c r="D108" s="13"/>
      <c r="E108" s="13"/>
      <c r="F108" s="13"/>
      <c r="G108" s="14"/>
      <c r="H108" s="14"/>
      <c r="I108" s="14"/>
      <c r="J108" s="14"/>
      <c r="K108" s="13"/>
      <c r="L108" s="13"/>
      <c r="M108" s="13"/>
      <c r="N108" s="25"/>
    </row>
    <row r="109" spans="1:226" ht="13.5" customHeight="1" x14ac:dyDescent="0.25">
      <c r="A109" s="12"/>
      <c r="B109" s="18" t="s">
        <v>19</v>
      </c>
      <c r="C109" s="19"/>
      <c r="D109" s="13"/>
      <c r="E109" s="13"/>
      <c r="F109" s="13"/>
      <c r="G109" s="14"/>
      <c r="H109" s="14"/>
      <c r="I109" s="14"/>
      <c r="J109" s="14"/>
      <c r="K109" s="13"/>
      <c r="L109" s="13"/>
      <c r="M109" s="13"/>
      <c r="N109" s="25"/>
    </row>
    <row r="110" spans="1:226" ht="13.5" customHeight="1" x14ac:dyDescent="0.25">
      <c r="A110" s="17">
        <v>14</v>
      </c>
      <c r="B110" s="21" t="s">
        <v>20</v>
      </c>
      <c r="C110" s="22" t="s">
        <v>37</v>
      </c>
      <c r="D110" s="23">
        <v>0.1</v>
      </c>
      <c r="E110" s="23">
        <v>6.2</v>
      </c>
      <c r="F110" s="23">
        <v>2.2000000000000002</v>
      </c>
      <c r="G110" s="24">
        <v>65</v>
      </c>
      <c r="H110" s="24">
        <v>0</v>
      </c>
      <c r="I110" s="24">
        <v>0</v>
      </c>
      <c r="J110" s="24">
        <v>0</v>
      </c>
      <c r="K110" s="23">
        <v>0</v>
      </c>
      <c r="L110" s="23">
        <v>0</v>
      </c>
      <c r="M110" s="23">
        <v>0</v>
      </c>
      <c r="N110" s="20">
        <v>0</v>
      </c>
    </row>
    <row r="111" spans="1:226" ht="13.5" customHeight="1" x14ac:dyDescent="0.25">
      <c r="A111" s="12" t="s">
        <v>53</v>
      </c>
      <c r="B111" s="21" t="s">
        <v>54</v>
      </c>
      <c r="C111" s="19" t="s">
        <v>55</v>
      </c>
      <c r="D111" s="13">
        <v>6.2</v>
      </c>
      <c r="E111" s="13">
        <v>8.5</v>
      </c>
      <c r="F111" s="13">
        <v>31.6</v>
      </c>
      <c r="G111" s="14">
        <v>228</v>
      </c>
      <c r="H111" s="14">
        <v>170</v>
      </c>
      <c r="I111" s="14">
        <v>36</v>
      </c>
      <c r="J111" s="14">
        <v>170</v>
      </c>
      <c r="K111" s="13">
        <v>0.6</v>
      </c>
      <c r="L111" s="13">
        <v>0.1</v>
      </c>
      <c r="M111" s="13">
        <v>1.8</v>
      </c>
      <c r="N111" s="25">
        <v>0.1</v>
      </c>
    </row>
    <row r="112" spans="1:226" ht="13.5" customHeight="1" x14ac:dyDescent="0.25">
      <c r="A112" s="17">
        <v>338</v>
      </c>
      <c r="B112" s="35" t="s">
        <v>180</v>
      </c>
      <c r="C112" s="22" t="s">
        <v>144</v>
      </c>
      <c r="D112" s="23">
        <v>0.8</v>
      </c>
      <c r="E112" s="23">
        <v>0.6</v>
      </c>
      <c r="F112" s="23">
        <v>20.100000000000001</v>
      </c>
      <c r="G112" s="24">
        <v>90</v>
      </c>
      <c r="H112" s="24">
        <v>89</v>
      </c>
      <c r="I112" s="24">
        <v>23</v>
      </c>
      <c r="J112" s="24">
        <v>31</v>
      </c>
      <c r="K112" s="23">
        <v>4.5</v>
      </c>
      <c r="L112" s="23">
        <v>0</v>
      </c>
      <c r="M112" s="23">
        <v>9.8000000000000007</v>
      </c>
      <c r="N112" s="20">
        <v>0</v>
      </c>
    </row>
    <row r="113" spans="1:254" ht="13.5" customHeight="1" x14ac:dyDescent="0.25">
      <c r="A113" s="17" t="s">
        <v>39</v>
      </c>
      <c r="B113" s="35" t="s">
        <v>40</v>
      </c>
      <c r="C113" s="22" t="s">
        <v>32</v>
      </c>
      <c r="D113" s="23">
        <v>2.7</v>
      </c>
      <c r="E113" s="23">
        <v>1.9</v>
      </c>
      <c r="F113" s="23">
        <v>22.5</v>
      </c>
      <c r="G113" s="24">
        <v>118</v>
      </c>
      <c r="H113" s="24">
        <v>85</v>
      </c>
      <c r="I113" s="24">
        <v>10</v>
      </c>
      <c r="J113" s="24">
        <v>63</v>
      </c>
      <c r="K113" s="23">
        <v>0.1</v>
      </c>
      <c r="L113" s="23">
        <v>0.30000000000000004</v>
      </c>
      <c r="M113" s="23">
        <v>0.9</v>
      </c>
      <c r="N113" s="20">
        <v>0.14000000000000001</v>
      </c>
    </row>
    <row r="114" spans="1:254" ht="13.5" customHeight="1" x14ac:dyDescent="0.25">
      <c r="A114" s="12"/>
      <c r="B114" s="26" t="s">
        <v>67</v>
      </c>
      <c r="C114" s="19" t="s">
        <v>155</v>
      </c>
      <c r="D114" s="13">
        <v>1.68</v>
      </c>
      <c r="E114" s="13">
        <v>0.6</v>
      </c>
      <c r="F114" s="13">
        <v>12</v>
      </c>
      <c r="G114" s="14">
        <v>57.6</v>
      </c>
      <c r="H114" s="14">
        <v>0</v>
      </c>
      <c r="I114" s="14">
        <v>0</v>
      </c>
      <c r="J114" s="14">
        <v>0</v>
      </c>
      <c r="K114" s="13">
        <v>0</v>
      </c>
      <c r="L114" s="13">
        <v>0</v>
      </c>
      <c r="M114" s="13">
        <v>0</v>
      </c>
      <c r="N114" s="25">
        <v>0</v>
      </c>
    </row>
    <row r="115" spans="1:254" ht="13.5" customHeight="1" x14ac:dyDescent="0.25">
      <c r="A115" s="12"/>
      <c r="B115" s="36" t="s">
        <v>26</v>
      </c>
      <c r="C115" s="29"/>
      <c r="D115" s="30">
        <f t="shared" ref="D115:N115" si="20">SUM(D110:D114)</f>
        <v>11.48</v>
      </c>
      <c r="E115" s="30">
        <f t="shared" si="20"/>
        <v>17.8</v>
      </c>
      <c r="F115" s="30">
        <f t="shared" si="20"/>
        <v>88.4</v>
      </c>
      <c r="G115" s="31">
        <f t="shared" si="20"/>
        <v>558.6</v>
      </c>
      <c r="H115" s="31">
        <f t="shared" si="20"/>
        <v>344</v>
      </c>
      <c r="I115" s="31">
        <f t="shared" si="20"/>
        <v>69</v>
      </c>
      <c r="J115" s="31">
        <f t="shared" si="20"/>
        <v>264</v>
      </c>
      <c r="K115" s="30">
        <f t="shared" si="20"/>
        <v>5.1999999999999993</v>
      </c>
      <c r="L115" s="30">
        <f t="shared" si="20"/>
        <v>0.4</v>
      </c>
      <c r="M115" s="30">
        <f t="shared" si="20"/>
        <v>12.500000000000002</v>
      </c>
      <c r="N115" s="51">
        <f t="shared" si="20"/>
        <v>0.24000000000000002</v>
      </c>
    </row>
    <row r="116" spans="1:254" ht="13.5" customHeight="1" x14ac:dyDescent="0.25">
      <c r="A116" s="12"/>
      <c r="B116" s="18" t="s">
        <v>27</v>
      </c>
      <c r="C116" s="19"/>
      <c r="D116" s="13"/>
      <c r="E116" s="13"/>
      <c r="F116" s="13"/>
      <c r="G116" s="13"/>
      <c r="H116" s="14"/>
      <c r="I116" s="14"/>
      <c r="J116" s="14"/>
      <c r="K116" s="13"/>
      <c r="L116" s="13"/>
      <c r="M116" s="13"/>
      <c r="N116" s="25"/>
    </row>
    <row r="117" spans="1:254" ht="13.5" customHeight="1" x14ac:dyDescent="0.25">
      <c r="A117" s="17" t="s">
        <v>72</v>
      </c>
      <c r="B117" s="40" t="s">
        <v>73</v>
      </c>
      <c r="C117" s="22" t="s">
        <v>74</v>
      </c>
      <c r="D117" s="23">
        <v>6.1</v>
      </c>
      <c r="E117" s="23">
        <v>6.3</v>
      </c>
      <c r="F117" s="23">
        <v>22.8</v>
      </c>
      <c r="G117" s="24">
        <v>173</v>
      </c>
      <c r="H117" s="24">
        <v>120</v>
      </c>
      <c r="I117" s="24">
        <v>16</v>
      </c>
      <c r="J117" s="24">
        <v>91</v>
      </c>
      <c r="K117" s="23">
        <v>1</v>
      </c>
      <c r="L117" s="23">
        <v>0.24</v>
      </c>
      <c r="M117" s="23">
        <v>10.1</v>
      </c>
      <c r="N117" s="20">
        <v>0.02</v>
      </c>
    </row>
    <row r="118" spans="1:254" ht="13.5" customHeight="1" x14ac:dyDescent="0.25">
      <c r="A118" s="17">
        <v>260</v>
      </c>
      <c r="B118" s="35" t="s">
        <v>183</v>
      </c>
      <c r="C118" s="22" t="s">
        <v>29</v>
      </c>
      <c r="D118" s="23">
        <v>8.1999999999999993</v>
      </c>
      <c r="E118" s="23">
        <v>8.6</v>
      </c>
      <c r="F118" s="23">
        <v>2.8</v>
      </c>
      <c r="G118" s="24">
        <v>121</v>
      </c>
      <c r="H118" s="24">
        <v>16</v>
      </c>
      <c r="I118" s="24">
        <v>15</v>
      </c>
      <c r="J118" s="24">
        <v>23</v>
      </c>
      <c r="K118" s="23">
        <v>0.97</v>
      </c>
      <c r="L118" s="23">
        <v>0.02</v>
      </c>
      <c r="M118" s="23">
        <v>0.62</v>
      </c>
      <c r="N118" s="20">
        <v>0.01</v>
      </c>
    </row>
    <row r="119" spans="1:254" ht="13.5" customHeight="1" x14ac:dyDescent="0.25">
      <c r="A119" s="12">
        <v>309</v>
      </c>
      <c r="B119" s="26" t="s">
        <v>48</v>
      </c>
      <c r="C119" s="50" t="s">
        <v>31</v>
      </c>
      <c r="D119" s="13">
        <v>5.4</v>
      </c>
      <c r="E119" s="13">
        <v>4.9000000000000004</v>
      </c>
      <c r="F119" s="13">
        <v>27.9</v>
      </c>
      <c r="G119" s="14">
        <v>178</v>
      </c>
      <c r="H119" s="14">
        <v>6</v>
      </c>
      <c r="I119" s="14">
        <v>8</v>
      </c>
      <c r="J119" s="14">
        <v>35</v>
      </c>
      <c r="K119" s="13">
        <v>0.76</v>
      </c>
      <c r="L119" s="13">
        <v>0.05</v>
      </c>
      <c r="M119" s="13">
        <v>0</v>
      </c>
      <c r="N119" s="25">
        <v>0.02</v>
      </c>
    </row>
    <row r="120" spans="1:254" s="48" customFormat="1" ht="13.5" customHeight="1" x14ac:dyDescent="0.25">
      <c r="A120" s="17" t="s">
        <v>82</v>
      </c>
      <c r="B120" s="41" t="s">
        <v>83</v>
      </c>
      <c r="C120" s="22" t="s">
        <v>32</v>
      </c>
      <c r="D120" s="23">
        <v>0</v>
      </c>
      <c r="E120" s="13">
        <v>0</v>
      </c>
      <c r="F120" s="13">
        <v>28</v>
      </c>
      <c r="G120" s="14">
        <v>112</v>
      </c>
      <c r="H120" s="14">
        <v>3</v>
      </c>
      <c r="I120" s="14">
        <v>0</v>
      </c>
      <c r="J120" s="14">
        <v>6</v>
      </c>
      <c r="K120" s="13">
        <v>0</v>
      </c>
      <c r="L120" s="13">
        <v>0</v>
      </c>
      <c r="M120" s="13">
        <v>7.6</v>
      </c>
      <c r="N120" s="25">
        <v>0</v>
      </c>
      <c r="HQ120" s="49"/>
      <c r="HR120" s="49"/>
      <c r="HS120" s="49"/>
      <c r="HT120" s="49"/>
      <c r="HU120" s="49"/>
      <c r="HV120" s="49"/>
      <c r="HW120" s="49"/>
      <c r="HX120" s="49"/>
      <c r="HY120" s="49"/>
      <c r="HZ120" s="49"/>
      <c r="IA120" s="49"/>
      <c r="IB120" s="49"/>
      <c r="IC120" s="49"/>
      <c r="ID120" s="49"/>
      <c r="IE120" s="49"/>
      <c r="IF120" s="49"/>
      <c r="IG120" s="49"/>
      <c r="IH120" s="49"/>
      <c r="II120" s="49"/>
      <c r="IJ120" s="49"/>
      <c r="IK120" s="49"/>
      <c r="IL120" s="49"/>
      <c r="IM120" s="49"/>
      <c r="IN120" s="49"/>
      <c r="IO120" s="49"/>
      <c r="IP120" s="49"/>
      <c r="IQ120" s="49"/>
      <c r="IR120" s="49"/>
      <c r="IS120" s="49"/>
      <c r="IT120" s="49"/>
    </row>
    <row r="121" spans="1:254" ht="25.5" x14ac:dyDescent="0.25">
      <c r="A121" s="12"/>
      <c r="B121" s="26" t="s">
        <v>68</v>
      </c>
      <c r="C121" s="22" t="s">
        <v>162</v>
      </c>
      <c r="D121" s="13">
        <v>3.97</v>
      </c>
      <c r="E121" s="13">
        <v>1.075</v>
      </c>
      <c r="F121" s="13">
        <v>26.3</v>
      </c>
      <c r="G121" s="14">
        <v>127.4</v>
      </c>
      <c r="H121" s="14">
        <v>18</v>
      </c>
      <c r="I121" s="14">
        <v>0</v>
      </c>
      <c r="J121" s="14">
        <v>0</v>
      </c>
      <c r="K121" s="13">
        <v>0.98</v>
      </c>
      <c r="L121" s="13">
        <v>0.09</v>
      </c>
      <c r="M121" s="13">
        <v>0</v>
      </c>
      <c r="N121" s="25">
        <v>0</v>
      </c>
    </row>
    <row r="122" spans="1:254" ht="13.5" customHeight="1" x14ac:dyDescent="0.25">
      <c r="A122" s="12"/>
      <c r="B122" s="36" t="s">
        <v>26</v>
      </c>
      <c r="C122" s="29"/>
      <c r="D122" s="30">
        <f t="shared" ref="D122:N122" si="21">SUM(D117:D121)</f>
        <v>23.669999999999998</v>
      </c>
      <c r="E122" s="30">
        <f t="shared" si="21"/>
        <v>20.874999999999996</v>
      </c>
      <c r="F122" s="30">
        <f t="shared" si="21"/>
        <v>107.8</v>
      </c>
      <c r="G122" s="31">
        <f t="shared" si="21"/>
        <v>711.4</v>
      </c>
      <c r="H122" s="31">
        <f t="shared" si="21"/>
        <v>163</v>
      </c>
      <c r="I122" s="31">
        <f t="shared" si="21"/>
        <v>39</v>
      </c>
      <c r="J122" s="31">
        <f t="shared" si="21"/>
        <v>155</v>
      </c>
      <c r="K122" s="30">
        <f t="shared" si="21"/>
        <v>3.71</v>
      </c>
      <c r="L122" s="30">
        <f t="shared" si="21"/>
        <v>0.4</v>
      </c>
      <c r="M122" s="30">
        <f t="shared" si="21"/>
        <v>18.32</v>
      </c>
      <c r="N122" s="51">
        <f t="shared" si="21"/>
        <v>0.05</v>
      </c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</row>
    <row r="123" spans="1:254" ht="13.5" customHeight="1" x14ac:dyDescent="0.25">
      <c r="A123" s="12"/>
      <c r="B123" s="18" t="s">
        <v>34</v>
      </c>
      <c r="C123" s="19"/>
      <c r="D123" s="13"/>
      <c r="E123" s="13"/>
      <c r="F123" s="13"/>
      <c r="G123" s="14"/>
      <c r="H123" s="14"/>
      <c r="I123" s="14"/>
      <c r="J123" s="14"/>
      <c r="K123" s="13"/>
      <c r="L123" s="13"/>
      <c r="M123" s="13"/>
      <c r="N123" s="25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</row>
    <row r="124" spans="1:254" ht="13.5" customHeight="1" x14ac:dyDescent="0.25">
      <c r="A124" s="17" t="s">
        <v>132</v>
      </c>
      <c r="B124" s="21" t="s">
        <v>131</v>
      </c>
      <c r="C124" s="22" t="s">
        <v>29</v>
      </c>
      <c r="D124" s="23">
        <v>12</v>
      </c>
      <c r="E124" s="23">
        <v>9.3000000000000007</v>
      </c>
      <c r="F124" s="23">
        <v>27.9</v>
      </c>
      <c r="G124" s="24">
        <v>243</v>
      </c>
      <c r="H124" s="24">
        <v>91</v>
      </c>
      <c r="I124" s="24">
        <v>19</v>
      </c>
      <c r="J124" s="24">
        <v>128</v>
      </c>
      <c r="K124" s="23">
        <v>0.68</v>
      </c>
      <c r="L124" s="23">
        <v>7.0000000000000007E-2</v>
      </c>
      <c r="M124" s="23">
        <v>0.09</v>
      </c>
      <c r="N124" s="20">
        <v>0.03</v>
      </c>
    </row>
    <row r="125" spans="1:254" ht="13.5" customHeight="1" x14ac:dyDescent="0.25">
      <c r="A125" s="12">
        <v>700</v>
      </c>
      <c r="B125" s="21" t="s">
        <v>145</v>
      </c>
      <c r="C125" s="22" t="s">
        <v>32</v>
      </c>
      <c r="D125" s="23">
        <v>0.1</v>
      </c>
      <c r="E125" s="23">
        <v>0.1</v>
      </c>
      <c r="F125" s="23">
        <v>15.9</v>
      </c>
      <c r="G125" s="24">
        <v>65</v>
      </c>
      <c r="H125" s="24">
        <v>4</v>
      </c>
      <c r="I125" s="24">
        <v>4</v>
      </c>
      <c r="J125" s="24">
        <v>3</v>
      </c>
      <c r="K125" s="23">
        <v>0.2</v>
      </c>
      <c r="L125" s="23">
        <v>0.01</v>
      </c>
      <c r="M125" s="23">
        <v>3.75</v>
      </c>
      <c r="N125" s="20">
        <v>0</v>
      </c>
    </row>
    <row r="126" spans="1:254" ht="13.5" customHeight="1" x14ac:dyDescent="0.25">
      <c r="A126" s="12"/>
      <c r="B126" s="36" t="s">
        <v>26</v>
      </c>
      <c r="C126" s="29"/>
      <c r="D126" s="30">
        <f>SUM(D124:D125)</f>
        <v>12.1</v>
      </c>
      <c r="E126" s="30">
        <f t="shared" ref="E126:N126" si="22">SUM(E124:E125)</f>
        <v>9.4</v>
      </c>
      <c r="F126" s="30">
        <f t="shared" si="22"/>
        <v>43.8</v>
      </c>
      <c r="G126" s="31">
        <f t="shared" si="22"/>
        <v>308</v>
      </c>
      <c r="H126" s="31">
        <f t="shared" si="22"/>
        <v>95</v>
      </c>
      <c r="I126" s="31">
        <f t="shared" si="22"/>
        <v>23</v>
      </c>
      <c r="J126" s="31">
        <f t="shared" si="22"/>
        <v>131</v>
      </c>
      <c r="K126" s="30">
        <f t="shared" si="22"/>
        <v>0.88000000000000012</v>
      </c>
      <c r="L126" s="30">
        <f t="shared" si="22"/>
        <v>0.08</v>
      </c>
      <c r="M126" s="30">
        <f t="shared" si="22"/>
        <v>3.84</v>
      </c>
      <c r="N126" s="51">
        <f t="shared" si="22"/>
        <v>0.03</v>
      </c>
    </row>
    <row r="127" spans="1:254" ht="13.5" customHeight="1" x14ac:dyDescent="0.25">
      <c r="A127" s="12"/>
      <c r="B127" s="37" t="s">
        <v>35</v>
      </c>
      <c r="C127" s="38"/>
      <c r="D127" s="38">
        <f t="shared" ref="D127:N127" si="23">D115+D122+D126</f>
        <v>47.25</v>
      </c>
      <c r="E127" s="38">
        <f t="shared" si="23"/>
        <v>48.074999999999996</v>
      </c>
      <c r="F127" s="38">
        <f t="shared" si="23"/>
        <v>240</v>
      </c>
      <c r="G127" s="39">
        <f t="shared" si="23"/>
        <v>1578</v>
      </c>
      <c r="H127" s="39">
        <f t="shared" si="23"/>
        <v>602</v>
      </c>
      <c r="I127" s="39">
        <f t="shared" si="23"/>
        <v>131</v>
      </c>
      <c r="J127" s="39">
        <f t="shared" si="23"/>
        <v>550</v>
      </c>
      <c r="K127" s="38">
        <f t="shared" si="23"/>
        <v>9.7900000000000009</v>
      </c>
      <c r="L127" s="38">
        <f t="shared" si="23"/>
        <v>0.88</v>
      </c>
      <c r="M127" s="38">
        <f t="shared" si="23"/>
        <v>34.659999999999997</v>
      </c>
      <c r="N127" s="60">
        <f t="shared" si="23"/>
        <v>0.32000000000000006</v>
      </c>
    </row>
    <row r="128" spans="1:254" ht="13.5" customHeight="1" x14ac:dyDescent="0.25">
      <c r="A128" s="12"/>
      <c r="B128" s="16" t="s">
        <v>36</v>
      </c>
      <c r="C128" s="19"/>
      <c r="D128" s="13"/>
      <c r="E128" s="13"/>
      <c r="F128" s="13"/>
      <c r="G128" s="14"/>
      <c r="H128" s="14"/>
      <c r="I128" s="14"/>
      <c r="J128" s="14"/>
      <c r="K128" s="13"/>
      <c r="L128" s="13"/>
      <c r="M128" s="13"/>
      <c r="N128" s="25"/>
    </row>
    <row r="129" spans="1:226" ht="13.5" customHeight="1" x14ac:dyDescent="0.25">
      <c r="A129" s="12"/>
      <c r="B129" s="18" t="s">
        <v>19</v>
      </c>
      <c r="C129" s="19"/>
      <c r="D129" s="13"/>
      <c r="E129" s="13"/>
      <c r="F129" s="13"/>
      <c r="G129" s="14"/>
      <c r="H129" s="14"/>
      <c r="I129" s="14"/>
      <c r="J129" s="14"/>
      <c r="K129" s="13"/>
      <c r="L129" s="13"/>
      <c r="M129" s="13"/>
      <c r="N129" s="25"/>
    </row>
    <row r="130" spans="1:226" ht="13.5" customHeight="1" x14ac:dyDescent="0.25">
      <c r="A130" s="17">
        <v>223</v>
      </c>
      <c r="B130" s="32" t="s">
        <v>69</v>
      </c>
      <c r="C130" s="22" t="s">
        <v>102</v>
      </c>
      <c r="D130" s="23">
        <v>25.7</v>
      </c>
      <c r="E130" s="23">
        <v>20.100000000000001</v>
      </c>
      <c r="F130" s="23">
        <v>38.200000000000003</v>
      </c>
      <c r="G130" s="24">
        <v>437</v>
      </c>
      <c r="H130" s="24">
        <v>306</v>
      </c>
      <c r="I130" s="24">
        <v>41</v>
      </c>
      <c r="J130" s="24">
        <v>373</v>
      </c>
      <c r="K130" s="23">
        <v>1</v>
      </c>
      <c r="L130" s="23">
        <v>0.1</v>
      </c>
      <c r="M130" s="23">
        <v>0.5</v>
      </c>
      <c r="N130" s="20">
        <v>0.08</v>
      </c>
    </row>
    <row r="131" spans="1:226" ht="13.5" customHeight="1" x14ac:dyDescent="0.25">
      <c r="A131" s="17">
        <v>338</v>
      </c>
      <c r="B131" s="32" t="s">
        <v>180</v>
      </c>
      <c r="C131" s="22" t="s">
        <v>101</v>
      </c>
      <c r="D131" s="23">
        <v>0.4</v>
      </c>
      <c r="E131" s="23">
        <v>0.4</v>
      </c>
      <c r="F131" s="23">
        <v>10.8</v>
      </c>
      <c r="G131" s="24">
        <v>49</v>
      </c>
      <c r="H131" s="24">
        <v>18</v>
      </c>
      <c r="I131" s="24">
        <v>10</v>
      </c>
      <c r="J131" s="24">
        <v>12</v>
      </c>
      <c r="K131" s="23">
        <v>2.4</v>
      </c>
      <c r="L131" s="23">
        <v>0</v>
      </c>
      <c r="M131" s="23">
        <v>11</v>
      </c>
      <c r="N131" s="20">
        <v>0</v>
      </c>
    </row>
    <row r="132" spans="1:226" ht="13.5" customHeight="1" x14ac:dyDescent="0.25">
      <c r="A132" s="17">
        <v>377</v>
      </c>
      <c r="B132" s="21" t="s">
        <v>23</v>
      </c>
      <c r="C132" s="22" t="s">
        <v>130</v>
      </c>
      <c r="D132" s="13">
        <v>0.3</v>
      </c>
      <c r="E132" s="13">
        <v>0.1</v>
      </c>
      <c r="F132" s="13">
        <v>10.3</v>
      </c>
      <c r="G132" s="14">
        <v>43</v>
      </c>
      <c r="H132" s="14">
        <v>8</v>
      </c>
      <c r="I132" s="14">
        <v>5</v>
      </c>
      <c r="J132" s="14">
        <v>10</v>
      </c>
      <c r="K132" s="13">
        <v>0.9</v>
      </c>
      <c r="L132" s="13">
        <v>0</v>
      </c>
      <c r="M132" s="13">
        <v>2.9</v>
      </c>
      <c r="N132" s="25">
        <v>0</v>
      </c>
    </row>
    <row r="133" spans="1:226" ht="13.5" customHeight="1" x14ac:dyDescent="0.25">
      <c r="A133" s="12"/>
      <c r="B133" s="26" t="s">
        <v>67</v>
      </c>
      <c r="C133" s="19" t="s">
        <v>156</v>
      </c>
      <c r="D133" s="13">
        <v>2.66</v>
      </c>
      <c r="E133" s="13">
        <v>0.95</v>
      </c>
      <c r="F133" s="13">
        <v>19</v>
      </c>
      <c r="G133" s="14">
        <v>91.2</v>
      </c>
      <c r="H133" s="14">
        <v>0</v>
      </c>
      <c r="I133" s="14">
        <v>0</v>
      </c>
      <c r="J133" s="14">
        <v>0</v>
      </c>
      <c r="K133" s="13">
        <v>0</v>
      </c>
      <c r="L133" s="13">
        <v>0</v>
      </c>
      <c r="M133" s="13">
        <v>0</v>
      </c>
      <c r="N133" s="25">
        <v>0</v>
      </c>
      <c r="HQ133" s="27"/>
      <c r="HR133" s="27"/>
    </row>
    <row r="134" spans="1:226" ht="13.5" customHeight="1" x14ac:dyDescent="0.25">
      <c r="A134" s="12"/>
      <c r="B134" s="36" t="s">
        <v>26</v>
      </c>
      <c r="C134" s="79"/>
      <c r="D134" s="30">
        <f t="shared" ref="D134:N134" si="24">SUM(D130:D133)</f>
        <v>29.06</v>
      </c>
      <c r="E134" s="30">
        <f t="shared" si="24"/>
        <v>21.55</v>
      </c>
      <c r="F134" s="30">
        <f t="shared" si="24"/>
        <v>78.3</v>
      </c>
      <c r="G134" s="31">
        <f t="shared" si="24"/>
        <v>620.20000000000005</v>
      </c>
      <c r="H134" s="31">
        <f t="shared" si="24"/>
        <v>332</v>
      </c>
      <c r="I134" s="31">
        <f t="shared" si="24"/>
        <v>56</v>
      </c>
      <c r="J134" s="31">
        <f t="shared" si="24"/>
        <v>395</v>
      </c>
      <c r="K134" s="30">
        <f t="shared" si="24"/>
        <v>4.3</v>
      </c>
      <c r="L134" s="30">
        <f t="shared" si="24"/>
        <v>0.1</v>
      </c>
      <c r="M134" s="30">
        <f t="shared" si="24"/>
        <v>14.4</v>
      </c>
      <c r="N134" s="30">
        <f t="shared" si="24"/>
        <v>0.08</v>
      </c>
    </row>
    <row r="135" spans="1:226" ht="13.5" customHeight="1" x14ac:dyDescent="0.25">
      <c r="A135" s="12"/>
      <c r="B135" s="18" t="s">
        <v>27</v>
      </c>
      <c r="C135" s="19"/>
      <c r="D135" s="13"/>
      <c r="E135" s="13"/>
      <c r="F135" s="13"/>
      <c r="G135" s="14"/>
      <c r="H135" s="14"/>
      <c r="I135" s="14"/>
      <c r="J135" s="14"/>
      <c r="K135" s="13"/>
      <c r="L135" s="13"/>
      <c r="M135" s="13"/>
      <c r="N135" s="25"/>
    </row>
    <row r="136" spans="1:226" ht="13.5" customHeight="1" x14ac:dyDescent="0.25">
      <c r="A136" s="17" t="s">
        <v>113</v>
      </c>
      <c r="B136" s="41" t="s">
        <v>122</v>
      </c>
      <c r="C136" s="22" t="s">
        <v>28</v>
      </c>
      <c r="D136" s="23">
        <v>2.2999999999999998</v>
      </c>
      <c r="E136" s="23">
        <v>3</v>
      </c>
      <c r="F136" s="23">
        <v>11.7</v>
      </c>
      <c r="G136" s="24">
        <v>96</v>
      </c>
      <c r="H136" s="24">
        <v>16</v>
      </c>
      <c r="I136" s="24">
        <v>26</v>
      </c>
      <c r="J136" s="24">
        <v>70</v>
      </c>
      <c r="K136" s="23">
        <v>0.9</v>
      </c>
      <c r="L136" s="23">
        <v>0.4</v>
      </c>
      <c r="M136" s="23">
        <v>0.1</v>
      </c>
      <c r="N136" s="20">
        <v>0.01</v>
      </c>
    </row>
    <row r="137" spans="1:226" s="59" customFormat="1" ht="13.5" customHeight="1" x14ac:dyDescent="0.25">
      <c r="A137" s="57">
        <v>234</v>
      </c>
      <c r="B137" s="72" t="s">
        <v>104</v>
      </c>
      <c r="C137" s="73" t="s">
        <v>29</v>
      </c>
      <c r="D137" s="74">
        <v>15.3</v>
      </c>
      <c r="E137" s="74">
        <v>12.5</v>
      </c>
      <c r="F137" s="74">
        <v>18.399999999999999</v>
      </c>
      <c r="G137" s="75">
        <v>246</v>
      </c>
      <c r="H137" s="75">
        <v>62</v>
      </c>
      <c r="I137" s="75">
        <v>43</v>
      </c>
      <c r="J137" s="75">
        <v>176</v>
      </c>
      <c r="K137" s="74">
        <v>1.3</v>
      </c>
      <c r="L137" s="74">
        <v>0.2</v>
      </c>
      <c r="M137" s="74">
        <v>0.4</v>
      </c>
      <c r="N137" s="76">
        <v>4.4000000000000004</v>
      </c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  <c r="AH137" s="58"/>
      <c r="AI137" s="58"/>
      <c r="AJ137" s="58"/>
      <c r="AK137" s="58"/>
      <c r="AL137" s="58"/>
      <c r="AM137" s="58"/>
      <c r="AN137" s="58"/>
      <c r="AO137" s="58"/>
      <c r="AP137" s="58"/>
      <c r="AQ137" s="58"/>
      <c r="AR137" s="58"/>
      <c r="AS137" s="58"/>
      <c r="AT137" s="58"/>
      <c r="AU137" s="58"/>
      <c r="AV137" s="58"/>
      <c r="AW137" s="58"/>
      <c r="AX137" s="58"/>
      <c r="AY137" s="58"/>
      <c r="AZ137" s="58"/>
      <c r="BA137" s="58"/>
      <c r="BB137" s="58"/>
      <c r="BC137" s="58"/>
      <c r="BD137" s="58"/>
      <c r="BE137" s="58"/>
      <c r="BF137" s="58"/>
      <c r="BG137" s="58"/>
      <c r="BH137" s="58"/>
      <c r="BI137" s="58"/>
      <c r="BJ137" s="58"/>
      <c r="BK137" s="58"/>
      <c r="BL137" s="58"/>
      <c r="BM137" s="58"/>
      <c r="BN137" s="58"/>
      <c r="BO137" s="58"/>
      <c r="BP137" s="58"/>
      <c r="BQ137" s="58"/>
      <c r="BR137" s="58"/>
      <c r="BS137" s="58"/>
      <c r="BT137" s="58"/>
      <c r="BU137" s="58"/>
      <c r="BV137" s="58"/>
      <c r="BW137" s="58"/>
      <c r="BX137" s="58"/>
      <c r="BY137" s="58"/>
      <c r="BZ137" s="58"/>
      <c r="CA137" s="58"/>
      <c r="CB137" s="58"/>
      <c r="CC137" s="58"/>
      <c r="CD137" s="58"/>
      <c r="CE137" s="58"/>
      <c r="CF137" s="58"/>
      <c r="CG137" s="58"/>
      <c r="CH137" s="58"/>
      <c r="CI137" s="58"/>
      <c r="CJ137" s="58"/>
      <c r="CK137" s="58"/>
      <c r="CL137" s="58"/>
      <c r="CM137" s="58"/>
      <c r="CN137" s="58"/>
      <c r="CO137" s="58"/>
      <c r="CP137" s="58"/>
      <c r="CQ137" s="58"/>
      <c r="CR137" s="58"/>
      <c r="CS137" s="58"/>
      <c r="CT137" s="58"/>
      <c r="CU137" s="58"/>
      <c r="CV137" s="58"/>
      <c r="CW137" s="58"/>
      <c r="CX137" s="58"/>
      <c r="CY137" s="58"/>
      <c r="CZ137" s="58"/>
      <c r="DA137" s="58"/>
      <c r="DB137" s="58"/>
      <c r="DC137" s="58"/>
      <c r="DD137" s="58"/>
      <c r="DE137" s="58"/>
      <c r="DF137" s="58"/>
      <c r="DG137" s="58"/>
      <c r="DH137" s="58"/>
      <c r="DI137" s="58"/>
      <c r="DJ137" s="58"/>
      <c r="DK137" s="58"/>
      <c r="DL137" s="58"/>
      <c r="DM137" s="58"/>
      <c r="DN137" s="58"/>
      <c r="DO137" s="58"/>
      <c r="DP137" s="58"/>
      <c r="DQ137" s="58"/>
      <c r="DR137" s="58"/>
      <c r="DS137" s="58"/>
      <c r="DT137" s="58"/>
      <c r="DU137" s="58"/>
      <c r="DV137" s="58"/>
      <c r="DW137" s="58"/>
      <c r="DX137" s="58"/>
      <c r="DY137" s="58"/>
      <c r="DZ137" s="58"/>
      <c r="EA137" s="58"/>
      <c r="EB137" s="58"/>
      <c r="EC137" s="58"/>
      <c r="ED137" s="58"/>
      <c r="EE137" s="58"/>
      <c r="EF137" s="58"/>
      <c r="EG137" s="58"/>
      <c r="EH137" s="58"/>
      <c r="EI137" s="58"/>
      <c r="EJ137" s="58"/>
      <c r="EK137" s="58"/>
      <c r="EL137" s="58"/>
      <c r="EM137" s="58"/>
      <c r="EN137" s="58"/>
      <c r="EO137" s="58"/>
      <c r="EP137" s="58"/>
      <c r="EQ137" s="58"/>
      <c r="ER137" s="58"/>
      <c r="ES137" s="58"/>
      <c r="ET137" s="58"/>
      <c r="EU137" s="58"/>
      <c r="EV137" s="58"/>
      <c r="EW137" s="58"/>
      <c r="EX137" s="58"/>
      <c r="EY137" s="58"/>
      <c r="EZ137" s="58"/>
      <c r="FA137" s="58"/>
      <c r="FB137" s="58"/>
      <c r="FC137" s="58"/>
      <c r="FD137" s="58"/>
      <c r="FE137" s="58"/>
      <c r="FF137" s="58"/>
      <c r="FG137" s="58"/>
      <c r="FH137" s="58"/>
      <c r="FI137" s="58"/>
      <c r="FJ137" s="58"/>
      <c r="FK137" s="58"/>
      <c r="FL137" s="58"/>
      <c r="FM137" s="58"/>
      <c r="FN137" s="58"/>
      <c r="FO137" s="58"/>
      <c r="FP137" s="58"/>
      <c r="FQ137" s="58"/>
      <c r="FR137" s="58"/>
      <c r="FS137" s="58"/>
      <c r="FT137" s="58"/>
      <c r="FU137" s="58"/>
      <c r="FV137" s="58"/>
      <c r="FW137" s="58"/>
      <c r="FX137" s="58"/>
      <c r="FY137" s="58"/>
      <c r="FZ137" s="58"/>
      <c r="GA137" s="58"/>
      <c r="GB137" s="58"/>
      <c r="GC137" s="58"/>
      <c r="GD137" s="58"/>
      <c r="GE137" s="58"/>
      <c r="GF137" s="58"/>
      <c r="GG137" s="58"/>
      <c r="GH137" s="58"/>
      <c r="GI137" s="58"/>
      <c r="GJ137" s="58"/>
      <c r="GK137" s="58"/>
      <c r="GL137" s="58"/>
      <c r="GM137" s="58"/>
      <c r="GN137" s="58"/>
      <c r="GO137" s="58"/>
      <c r="GP137" s="58"/>
      <c r="GQ137" s="58"/>
      <c r="GR137" s="58"/>
      <c r="GS137" s="58"/>
      <c r="GT137" s="58"/>
      <c r="GU137" s="58"/>
      <c r="GV137" s="58"/>
      <c r="GW137" s="58"/>
      <c r="GX137" s="58"/>
      <c r="GY137" s="58"/>
      <c r="GZ137" s="58"/>
      <c r="HA137" s="58"/>
      <c r="HB137" s="58"/>
      <c r="HC137" s="58"/>
      <c r="HD137" s="58"/>
      <c r="HE137" s="58"/>
      <c r="HF137" s="58"/>
      <c r="HG137" s="58"/>
      <c r="HH137" s="58"/>
      <c r="HI137" s="58"/>
      <c r="HJ137" s="58"/>
      <c r="HK137" s="58"/>
      <c r="HL137" s="58"/>
      <c r="HM137" s="58"/>
      <c r="HN137" s="58"/>
      <c r="HO137" s="58"/>
      <c r="HP137" s="58"/>
    </row>
    <row r="138" spans="1:226" ht="13.5" customHeight="1" x14ac:dyDescent="0.25">
      <c r="A138" s="12">
        <v>304</v>
      </c>
      <c r="B138" s="21" t="s">
        <v>143</v>
      </c>
      <c r="C138" s="50">
        <v>180</v>
      </c>
      <c r="D138" s="13">
        <v>4.4000000000000004</v>
      </c>
      <c r="E138" s="13">
        <v>7.5</v>
      </c>
      <c r="F138" s="13">
        <v>33.700000000000003</v>
      </c>
      <c r="G138" s="14">
        <v>220</v>
      </c>
      <c r="H138" s="14">
        <v>2</v>
      </c>
      <c r="I138" s="14">
        <v>23</v>
      </c>
      <c r="J138" s="14">
        <v>73</v>
      </c>
      <c r="K138" s="13">
        <v>0.62</v>
      </c>
      <c r="L138" s="13">
        <v>0.03</v>
      </c>
      <c r="M138" s="13">
        <v>0</v>
      </c>
      <c r="N138" s="25">
        <v>0.04</v>
      </c>
    </row>
    <row r="139" spans="1:226" ht="13.5" customHeight="1" x14ac:dyDescent="0.25">
      <c r="A139" s="12" t="s">
        <v>151</v>
      </c>
      <c r="B139" s="40" t="s">
        <v>150</v>
      </c>
      <c r="C139" s="19" t="s">
        <v>32</v>
      </c>
      <c r="D139" s="13">
        <v>0.2</v>
      </c>
      <c r="E139" s="13">
        <v>0.1</v>
      </c>
      <c r="F139" s="13">
        <v>12</v>
      </c>
      <c r="G139" s="14">
        <v>49</v>
      </c>
      <c r="H139" s="14">
        <v>11</v>
      </c>
      <c r="I139" s="14">
        <v>8</v>
      </c>
      <c r="J139" s="14">
        <v>9</v>
      </c>
      <c r="K139" s="13">
        <v>0.2</v>
      </c>
      <c r="L139" s="13">
        <v>0</v>
      </c>
      <c r="M139" s="13">
        <v>4.5</v>
      </c>
      <c r="N139" s="25">
        <v>0</v>
      </c>
    </row>
    <row r="140" spans="1:226" ht="25.5" x14ac:dyDescent="0.25">
      <c r="A140" s="12"/>
      <c r="B140" s="26" t="s">
        <v>68</v>
      </c>
      <c r="C140" s="22" t="s">
        <v>91</v>
      </c>
      <c r="D140" s="13">
        <v>4.25</v>
      </c>
      <c r="E140" s="13">
        <v>1.175</v>
      </c>
      <c r="F140" s="13">
        <v>28.3</v>
      </c>
      <c r="G140" s="14">
        <v>137</v>
      </c>
      <c r="H140" s="14">
        <v>18</v>
      </c>
      <c r="I140" s="14">
        <v>0</v>
      </c>
      <c r="J140" s="14">
        <v>0</v>
      </c>
      <c r="K140" s="13">
        <v>0.98</v>
      </c>
      <c r="L140" s="13">
        <v>0.09</v>
      </c>
      <c r="M140" s="13">
        <v>0</v>
      </c>
      <c r="N140" s="25">
        <v>0</v>
      </c>
    </row>
    <row r="141" spans="1:226" ht="13.5" customHeight="1" x14ac:dyDescent="0.25">
      <c r="A141" s="12"/>
      <c r="B141" s="36" t="s">
        <v>26</v>
      </c>
      <c r="C141" s="29"/>
      <c r="D141" s="30">
        <f t="shared" ref="D141:N141" si="25">SUM(D136:D140)</f>
        <v>26.45</v>
      </c>
      <c r="E141" s="30">
        <f t="shared" si="25"/>
        <v>24.275000000000002</v>
      </c>
      <c r="F141" s="30">
        <f t="shared" si="25"/>
        <v>104.1</v>
      </c>
      <c r="G141" s="31">
        <f t="shared" si="25"/>
        <v>748</v>
      </c>
      <c r="H141" s="31">
        <f t="shared" si="25"/>
        <v>109</v>
      </c>
      <c r="I141" s="31">
        <f t="shared" si="25"/>
        <v>100</v>
      </c>
      <c r="J141" s="31">
        <f t="shared" si="25"/>
        <v>328</v>
      </c>
      <c r="K141" s="30">
        <f t="shared" si="25"/>
        <v>4</v>
      </c>
      <c r="L141" s="30">
        <f t="shared" si="25"/>
        <v>0.72000000000000008</v>
      </c>
      <c r="M141" s="30">
        <f t="shared" si="25"/>
        <v>5</v>
      </c>
      <c r="N141" s="51">
        <f t="shared" si="25"/>
        <v>4.45</v>
      </c>
    </row>
    <row r="142" spans="1:226" ht="13.5" customHeight="1" x14ac:dyDescent="0.25">
      <c r="A142" s="12"/>
      <c r="B142" s="18" t="s">
        <v>34</v>
      </c>
      <c r="C142" s="19"/>
      <c r="D142" s="13"/>
      <c r="E142" s="13"/>
      <c r="F142" s="13"/>
      <c r="G142" s="14"/>
      <c r="H142" s="14"/>
      <c r="I142" s="14"/>
      <c r="J142" s="14"/>
      <c r="K142" s="13"/>
      <c r="L142" s="13"/>
      <c r="M142" s="13"/>
      <c r="N142" s="25"/>
    </row>
    <row r="143" spans="1:226" ht="13.5" customHeight="1" x14ac:dyDescent="0.25">
      <c r="A143" s="17" t="s">
        <v>132</v>
      </c>
      <c r="B143" s="21" t="s">
        <v>152</v>
      </c>
      <c r="C143" s="22" t="s">
        <v>29</v>
      </c>
      <c r="D143" s="23">
        <v>6.1</v>
      </c>
      <c r="E143" s="23">
        <v>5.2</v>
      </c>
      <c r="F143" s="23">
        <v>40.200000000000003</v>
      </c>
      <c r="G143" s="24">
        <v>232</v>
      </c>
      <c r="H143" s="24">
        <v>67</v>
      </c>
      <c r="I143" s="24">
        <v>36</v>
      </c>
      <c r="J143" s="24">
        <v>79</v>
      </c>
      <c r="K143" s="23">
        <v>1.3</v>
      </c>
      <c r="L143" s="23">
        <v>0.1</v>
      </c>
      <c r="M143" s="23">
        <v>0.3</v>
      </c>
      <c r="N143" s="20">
        <v>0.01</v>
      </c>
    </row>
    <row r="144" spans="1:226" ht="13.5" customHeight="1" x14ac:dyDescent="0.25">
      <c r="A144" s="17">
        <v>338</v>
      </c>
      <c r="B144" s="32" t="s">
        <v>180</v>
      </c>
      <c r="C144" s="22" t="s">
        <v>101</v>
      </c>
      <c r="D144" s="23">
        <v>0.4</v>
      </c>
      <c r="E144" s="23">
        <v>0.4</v>
      </c>
      <c r="F144" s="23">
        <v>10.8</v>
      </c>
      <c r="G144" s="24">
        <v>49</v>
      </c>
      <c r="H144" s="24">
        <v>18</v>
      </c>
      <c r="I144" s="24">
        <v>10</v>
      </c>
      <c r="J144" s="24">
        <v>12</v>
      </c>
      <c r="K144" s="23">
        <v>2.4</v>
      </c>
      <c r="L144" s="23">
        <v>0</v>
      </c>
      <c r="M144" s="23">
        <v>11</v>
      </c>
      <c r="N144" s="20">
        <v>0</v>
      </c>
    </row>
    <row r="145" spans="1:226" ht="13.5" customHeight="1" x14ac:dyDescent="0.25">
      <c r="A145" s="17" t="s">
        <v>135</v>
      </c>
      <c r="B145" s="35" t="s">
        <v>127</v>
      </c>
      <c r="C145" s="22" t="s">
        <v>32</v>
      </c>
      <c r="D145" s="23">
        <v>0</v>
      </c>
      <c r="E145" s="13">
        <v>0</v>
      </c>
      <c r="F145" s="13">
        <v>15</v>
      </c>
      <c r="G145" s="14">
        <v>60</v>
      </c>
      <c r="H145" s="14">
        <v>1</v>
      </c>
      <c r="I145" s="14">
        <v>0</v>
      </c>
      <c r="J145" s="14">
        <v>0</v>
      </c>
      <c r="K145" s="13">
        <v>0.5</v>
      </c>
      <c r="L145" s="13">
        <v>0</v>
      </c>
      <c r="M145" s="13">
        <v>0</v>
      </c>
      <c r="N145" s="25">
        <v>0</v>
      </c>
    </row>
    <row r="146" spans="1:226" ht="13.5" customHeight="1" x14ac:dyDescent="0.25">
      <c r="A146" s="12"/>
      <c r="B146" s="36" t="s">
        <v>26</v>
      </c>
      <c r="C146" s="29"/>
      <c r="D146" s="30">
        <f>SUM(D143:D145)</f>
        <v>6.5</v>
      </c>
      <c r="E146" s="30">
        <f t="shared" ref="E146:N146" si="26">SUM(E143:E145)</f>
        <v>5.6000000000000005</v>
      </c>
      <c r="F146" s="30">
        <f t="shared" si="26"/>
        <v>66</v>
      </c>
      <c r="G146" s="31">
        <f t="shared" si="26"/>
        <v>341</v>
      </c>
      <c r="H146" s="31">
        <f t="shared" si="26"/>
        <v>86</v>
      </c>
      <c r="I146" s="31">
        <f t="shared" si="26"/>
        <v>46</v>
      </c>
      <c r="J146" s="31">
        <f t="shared" si="26"/>
        <v>91</v>
      </c>
      <c r="K146" s="30">
        <f t="shared" si="26"/>
        <v>4.2</v>
      </c>
      <c r="L146" s="30">
        <f t="shared" si="26"/>
        <v>0.1</v>
      </c>
      <c r="M146" s="30">
        <f t="shared" si="26"/>
        <v>11.3</v>
      </c>
      <c r="N146" s="30">
        <f t="shared" si="26"/>
        <v>0.01</v>
      </c>
    </row>
    <row r="147" spans="1:226" ht="13.5" customHeight="1" x14ac:dyDescent="0.25">
      <c r="A147" s="12"/>
      <c r="B147" s="37" t="s">
        <v>35</v>
      </c>
      <c r="C147" s="38"/>
      <c r="D147" s="38">
        <f t="shared" ref="D147:N147" si="27">D134+D141+D146</f>
        <v>62.01</v>
      </c>
      <c r="E147" s="38">
        <f t="shared" si="27"/>
        <v>51.425000000000004</v>
      </c>
      <c r="F147" s="38">
        <f t="shared" si="27"/>
        <v>248.39999999999998</v>
      </c>
      <c r="G147" s="39">
        <f t="shared" si="27"/>
        <v>1709.2</v>
      </c>
      <c r="H147" s="39">
        <f t="shared" si="27"/>
        <v>527</v>
      </c>
      <c r="I147" s="39">
        <f t="shared" si="27"/>
        <v>202</v>
      </c>
      <c r="J147" s="39">
        <f t="shared" si="27"/>
        <v>814</v>
      </c>
      <c r="K147" s="38">
        <f t="shared" si="27"/>
        <v>12.5</v>
      </c>
      <c r="L147" s="38">
        <f t="shared" si="27"/>
        <v>0.92</v>
      </c>
      <c r="M147" s="38">
        <f t="shared" si="27"/>
        <v>30.7</v>
      </c>
      <c r="N147" s="60">
        <f t="shared" si="27"/>
        <v>4.54</v>
      </c>
    </row>
    <row r="148" spans="1:226" ht="13.5" customHeight="1" x14ac:dyDescent="0.25">
      <c r="A148" s="12"/>
      <c r="B148" s="16" t="s">
        <v>45</v>
      </c>
      <c r="C148" s="19"/>
      <c r="D148" s="13"/>
      <c r="E148" s="13"/>
      <c r="F148" s="13"/>
      <c r="G148" s="14"/>
      <c r="H148" s="14"/>
      <c r="I148" s="14"/>
      <c r="J148" s="14"/>
      <c r="K148" s="13"/>
      <c r="L148" s="13"/>
      <c r="M148" s="13"/>
      <c r="N148" s="25"/>
    </row>
    <row r="149" spans="1:226" ht="13.5" customHeight="1" x14ac:dyDescent="0.25">
      <c r="A149" s="12"/>
      <c r="B149" s="18" t="s">
        <v>19</v>
      </c>
      <c r="C149" s="19"/>
      <c r="D149" s="13"/>
      <c r="E149" s="13"/>
      <c r="F149" s="13"/>
      <c r="G149" s="14"/>
      <c r="H149" s="14"/>
      <c r="I149" s="14"/>
      <c r="J149" s="14"/>
      <c r="K149" s="13"/>
      <c r="L149" s="13"/>
      <c r="M149" s="13"/>
      <c r="N149" s="25"/>
    </row>
    <row r="150" spans="1:226" ht="13.5" customHeight="1" x14ac:dyDescent="0.25">
      <c r="A150" s="17" t="s">
        <v>50</v>
      </c>
      <c r="B150" s="21" t="s">
        <v>51</v>
      </c>
      <c r="C150" s="22" t="s">
        <v>52</v>
      </c>
      <c r="D150" s="23">
        <v>7.2</v>
      </c>
      <c r="E150" s="23">
        <v>11</v>
      </c>
      <c r="F150" s="23">
        <v>11.5</v>
      </c>
      <c r="G150" s="24">
        <v>173</v>
      </c>
      <c r="H150" s="24">
        <v>249</v>
      </c>
      <c r="I150" s="24">
        <v>13</v>
      </c>
      <c r="J150" s="24">
        <v>145</v>
      </c>
      <c r="K150" s="23">
        <v>0.4</v>
      </c>
      <c r="L150" s="23">
        <v>0.15</v>
      </c>
      <c r="M150" s="23">
        <v>0</v>
      </c>
      <c r="N150" s="20">
        <v>0</v>
      </c>
    </row>
    <row r="151" spans="1:226" ht="13.5" customHeight="1" x14ac:dyDescent="0.25">
      <c r="A151" s="17" t="s">
        <v>136</v>
      </c>
      <c r="B151" s="21" t="s">
        <v>137</v>
      </c>
      <c r="C151" s="22" t="s">
        <v>32</v>
      </c>
      <c r="D151" s="23">
        <v>7</v>
      </c>
      <c r="E151" s="23">
        <v>5.3</v>
      </c>
      <c r="F151" s="23">
        <v>23.4</v>
      </c>
      <c r="G151" s="24">
        <v>170</v>
      </c>
      <c r="H151" s="24">
        <v>169</v>
      </c>
      <c r="I151" s="24">
        <v>25</v>
      </c>
      <c r="J151" s="24">
        <v>105</v>
      </c>
      <c r="K151" s="23">
        <v>0.5</v>
      </c>
      <c r="L151" s="23">
        <v>6.7000000000000004E-2</v>
      </c>
      <c r="M151" s="23">
        <v>2.0179999999999998</v>
      </c>
      <c r="N151" s="20">
        <v>0.33</v>
      </c>
    </row>
    <row r="152" spans="1:226" ht="13.5" customHeight="1" x14ac:dyDescent="0.25">
      <c r="A152" s="17">
        <v>338</v>
      </c>
      <c r="B152" s="78" t="s">
        <v>180</v>
      </c>
      <c r="C152" s="22" t="s">
        <v>101</v>
      </c>
      <c r="D152" s="23">
        <v>0.4</v>
      </c>
      <c r="E152" s="13">
        <v>0.4</v>
      </c>
      <c r="F152" s="13">
        <v>10.8</v>
      </c>
      <c r="G152" s="14">
        <v>49</v>
      </c>
      <c r="H152" s="14">
        <v>18</v>
      </c>
      <c r="I152" s="14">
        <v>10</v>
      </c>
      <c r="J152" s="14">
        <v>12</v>
      </c>
      <c r="K152" s="13">
        <v>2.4</v>
      </c>
      <c r="L152" s="13">
        <v>0</v>
      </c>
      <c r="M152" s="13">
        <v>11</v>
      </c>
      <c r="N152" s="25">
        <v>0</v>
      </c>
    </row>
    <row r="153" spans="1:226" ht="13.5" customHeight="1" x14ac:dyDescent="0.25">
      <c r="A153" s="12">
        <v>382</v>
      </c>
      <c r="B153" s="26" t="s">
        <v>56</v>
      </c>
      <c r="C153" s="46" t="s">
        <v>32</v>
      </c>
      <c r="D153" s="13">
        <v>3.6</v>
      </c>
      <c r="E153" s="13">
        <v>3</v>
      </c>
      <c r="F153" s="13">
        <v>20.8</v>
      </c>
      <c r="G153" s="14">
        <v>124</v>
      </c>
      <c r="H153" s="14">
        <v>124</v>
      </c>
      <c r="I153" s="14">
        <v>27</v>
      </c>
      <c r="J153" s="14">
        <v>109</v>
      </c>
      <c r="K153" s="13">
        <v>0.8</v>
      </c>
      <c r="L153" s="13">
        <v>0.04</v>
      </c>
      <c r="M153" s="13">
        <v>1.3</v>
      </c>
      <c r="N153" s="25">
        <v>0.02</v>
      </c>
    </row>
    <row r="154" spans="1:226" ht="13.5" customHeight="1" x14ac:dyDescent="0.25">
      <c r="A154" s="12"/>
      <c r="B154" s="26" t="s">
        <v>67</v>
      </c>
      <c r="C154" s="19" t="s">
        <v>157</v>
      </c>
      <c r="D154" s="13">
        <v>2.17</v>
      </c>
      <c r="E154" s="13">
        <v>0.77500000000000002</v>
      </c>
      <c r="F154" s="13">
        <v>15.5</v>
      </c>
      <c r="G154" s="14">
        <v>74.400000000000006</v>
      </c>
      <c r="H154" s="14">
        <v>0</v>
      </c>
      <c r="I154" s="14">
        <v>0</v>
      </c>
      <c r="J154" s="14">
        <v>0</v>
      </c>
      <c r="K154" s="13">
        <v>0</v>
      </c>
      <c r="L154" s="13">
        <v>0</v>
      </c>
      <c r="M154" s="13">
        <v>0</v>
      </c>
      <c r="N154" s="25">
        <v>0</v>
      </c>
      <c r="HQ154" s="27"/>
      <c r="HR154" s="27"/>
    </row>
    <row r="155" spans="1:226" ht="13.5" customHeight="1" x14ac:dyDescent="0.25">
      <c r="A155" s="12"/>
      <c r="B155" s="36" t="s">
        <v>26</v>
      </c>
      <c r="C155" s="29"/>
      <c r="D155" s="30">
        <f t="shared" ref="D155:N155" si="28">SUM(D150:D154)</f>
        <v>20.369999999999997</v>
      </c>
      <c r="E155" s="30">
        <f t="shared" si="28"/>
        <v>20.474999999999998</v>
      </c>
      <c r="F155" s="30">
        <f t="shared" si="28"/>
        <v>82</v>
      </c>
      <c r="G155" s="31">
        <f t="shared" si="28"/>
        <v>590.4</v>
      </c>
      <c r="H155" s="31">
        <f t="shared" si="28"/>
        <v>560</v>
      </c>
      <c r="I155" s="31">
        <f t="shared" si="28"/>
        <v>75</v>
      </c>
      <c r="J155" s="31">
        <f t="shared" si="28"/>
        <v>371</v>
      </c>
      <c r="K155" s="30">
        <f t="shared" si="28"/>
        <v>4.0999999999999996</v>
      </c>
      <c r="L155" s="30">
        <f t="shared" si="28"/>
        <v>0.25700000000000001</v>
      </c>
      <c r="M155" s="30">
        <f t="shared" si="28"/>
        <v>14.318000000000001</v>
      </c>
      <c r="N155" s="51">
        <f t="shared" si="28"/>
        <v>0.35000000000000003</v>
      </c>
    </row>
    <row r="156" spans="1:226" ht="13.5" customHeight="1" x14ac:dyDescent="0.25">
      <c r="A156" s="12"/>
      <c r="B156" s="18" t="s">
        <v>27</v>
      </c>
      <c r="C156" s="19"/>
      <c r="D156" s="13"/>
      <c r="E156" s="13"/>
      <c r="F156" s="13"/>
      <c r="G156" s="14"/>
      <c r="H156" s="14"/>
      <c r="I156" s="14"/>
      <c r="J156" s="14"/>
      <c r="K156" s="13"/>
      <c r="L156" s="13"/>
      <c r="M156" s="13"/>
      <c r="N156" s="25"/>
    </row>
    <row r="157" spans="1:226" ht="25.5" x14ac:dyDescent="0.25">
      <c r="A157" s="12" t="s">
        <v>70</v>
      </c>
      <c r="B157" s="40" t="s">
        <v>105</v>
      </c>
      <c r="C157" s="22" t="s">
        <v>44</v>
      </c>
      <c r="D157" s="13">
        <v>4.3</v>
      </c>
      <c r="E157" s="13">
        <v>5.6</v>
      </c>
      <c r="F157" s="13">
        <v>10.199999999999999</v>
      </c>
      <c r="G157" s="14">
        <v>109</v>
      </c>
      <c r="H157" s="14">
        <v>39</v>
      </c>
      <c r="I157" s="14">
        <v>23</v>
      </c>
      <c r="J157" s="14">
        <v>76</v>
      </c>
      <c r="K157" s="13">
        <v>1.5</v>
      </c>
      <c r="L157" s="13">
        <v>0.18</v>
      </c>
      <c r="M157" s="13">
        <v>9.1999999999999993</v>
      </c>
      <c r="N157" s="25">
        <v>0.01</v>
      </c>
    </row>
    <row r="158" spans="1:226" ht="13.5" customHeight="1" x14ac:dyDescent="0.25">
      <c r="A158" s="17">
        <v>271</v>
      </c>
      <c r="B158" s="21" t="s">
        <v>125</v>
      </c>
      <c r="C158" s="22" t="s">
        <v>29</v>
      </c>
      <c r="D158" s="23">
        <v>13.8</v>
      </c>
      <c r="E158" s="23">
        <v>11.3</v>
      </c>
      <c r="F158" s="23">
        <v>10.1</v>
      </c>
      <c r="G158" s="24">
        <v>198</v>
      </c>
      <c r="H158" s="24">
        <v>10</v>
      </c>
      <c r="I158" s="24">
        <v>10</v>
      </c>
      <c r="J158" s="24">
        <v>53</v>
      </c>
      <c r="K158" s="23">
        <v>1</v>
      </c>
      <c r="L158" s="23">
        <v>0.3</v>
      </c>
      <c r="M158" s="23">
        <v>0</v>
      </c>
      <c r="N158" s="20">
        <v>0</v>
      </c>
    </row>
    <row r="159" spans="1:226" ht="13.5" customHeight="1" x14ac:dyDescent="0.25">
      <c r="A159" s="17">
        <v>302</v>
      </c>
      <c r="B159" s="21" t="s">
        <v>46</v>
      </c>
      <c r="C159" s="22" t="s">
        <v>31</v>
      </c>
      <c r="D159" s="23">
        <v>8.5</v>
      </c>
      <c r="E159" s="23">
        <v>7.3</v>
      </c>
      <c r="F159" s="23">
        <v>36.6</v>
      </c>
      <c r="G159" s="24">
        <v>246</v>
      </c>
      <c r="H159" s="24">
        <v>15</v>
      </c>
      <c r="I159" s="24">
        <v>133</v>
      </c>
      <c r="J159" s="24">
        <v>201</v>
      </c>
      <c r="K159" s="23">
        <v>4.4800000000000004</v>
      </c>
      <c r="L159" s="23">
        <v>0.21</v>
      </c>
      <c r="M159" s="23">
        <v>0</v>
      </c>
      <c r="N159" s="20">
        <v>0</v>
      </c>
    </row>
    <row r="160" spans="1:226" ht="13.5" customHeight="1" x14ac:dyDescent="0.25">
      <c r="A160" s="12">
        <v>348</v>
      </c>
      <c r="B160" s="40" t="s">
        <v>41</v>
      </c>
      <c r="C160" s="19" t="s">
        <v>32</v>
      </c>
      <c r="D160" s="13">
        <v>1</v>
      </c>
      <c r="E160" s="13">
        <v>0</v>
      </c>
      <c r="F160" s="13">
        <v>13.2</v>
      </c>
      <c r="G160" s="14">
        <v>86</v>
      </c>
      <c r="H160" s="14">
        <v>33</v>
      </c>
      <c r="I160" s="14">
        <v>21</v>
      </c>
      <c r="J160" s="14">
        <v>29</v>
      </c>
      <c r="K160" s="13">
        <v>0.69</v>
      </c>
      <c r="L160" s="13">
        <v>0.02</v>
      </c>
      <c r="M160" s="13">
        <v>0.89</v>
      </c>
      <c r="N160" s="25">
        <v>0</v>
      </c>
    </row>
    <row r="161" spans="1:226" ht="25.5" x14ac:dyDescent="0.25">
      <c r="A161" s="12"/>
      <c r="B161" s="26" t="s">
        <v>68</v>
      </c>
      <c r="C161" s="19" t="s">
        <v>117</v>
      </c>
      <c r="D161" s="13">
        <v>4.95</v>
      </c>
      <c r="E161" s="13">
        <v>1.425</v>
      </c>
      <c r="F161" s="13">
        <v>33.299999999999997</v>
      </c>
      <c r="G161" s="14">
        <v>161</v>
      </c>
      <c r="H161" s="14">
        <v>18</v>
      </c>
      <c r="I161" s="14">
        <v>0</v>
      </c>
      <c r="J161" s="14">
        <v>0</v>
      </c>
      <c r="K161" s="13">
        <v>0.98</v>
      </c>
      <c r="L161" s="13">
        <v>0.09</v>
      </c>
      <c r="M161" s="13">
        <v>0</v>
      </c>
      <c r="N161" s="25">
        <v>0</v>
      </c>
      <c r="HQ161" s="27"/>
      <c r="HR161" s="27"/>
    </row>
    <row r="162" spans="1:226" ht="13.5" customHeight="1" x14ac:dyDescent="0.25">
      <c r="A162" s="12"/>
      <c r="B162" s="36" t="s">
        <v>26</v>
      </c>
      <c r="C162" s="29"/>
      <c r="D162" s="30">
        <f t="shared" ref="D162:N162" si="29">SUM(D157:D161)</f>
        <v>32.550000000000004</v>
      </c>
      <c r="E162" s="30">
        <f t="shared" si="29"/>
        <v>25.625</v>
      </c>
      <c r="F162" s="30">
        <f t="shared" si="29"/>
        <v>103.39999999999999</v>
      </c>
      <c r="G162" s="31">
        <f t="shared" si="29"/>
        <v>800</v>
      </c>
      <c r="H162" s="31">
        <f t="shared" si="29"/>
        <v>115</v>
      </c>
      <c r="I162" s="31">
        <f t="shared" si="29"/>
        <v>187</v>
      </c>
      <c r="J162" s="31">
        <f t="shared" si="29"/>
        <v>359</v>
      </c>
      <c r="K162" s="30">
        <f t="shared" si="29"/>
        <v>8.65</v>
      </c>
      <c r="L162" s="30">
        <f t="shared" si="29"/>
        <v>0.79999999999999993</v>
      </c>
      <c r="M162" s="30">
        <f t="shared" si="29"/>
        <v>10.09</v>
      </c>
      <c r="N162" s="51">
        <f t="shared" si="29"/>
        <v>0.01</v>
      </c>
    </row>
    <row r="163" spans="1:226" ht="13.5" customHeight="1" x14ac:dyDescent="0.25">
      <c r="A163" s="12"/>
      <c r="B163" s="18" t="s">
        <v>34</v>
      </c>
      <c r="C163" s="19"/>
      <c r="D163" s="13"/>
      <c r="E163" s="13"/>
      <c r="F163" s="13"/>
      <c r="G163" s="14"/>
      <c r="H163" s="14"/>
      <c r="I163" s="14"/>
      <c r="J163" s="14"/>
      <c r="K163" s="13"/>
      <c r="L163" s="13"/>
      <c r="M163" s="13"/>
      <c r="N163" s="25"/>
    </row>
    <row r="164" spans="1:226" ht="13.5" customHeight="1" x14ac:dyDescent="0.25">
      <c r="A164" s="17">
        <v>386</v>
      </c>
      <c r="B164" s="21" t="s">
        <v>43</v>
      </c>
      <c r="C164" s="22" t="s">
        <v>32</v>
      </c>
      <c r="D164" s="23">
        <v>5.6</v>
      </c>
      <c r="E164" s="23">
        <v>5</v>
      </c>
      <c r="F164" s="23">
        <v>22</v>
      </c>
      <c r="G164" s="24">
        <v>156</v>
      </c>
      <c r="H164" s="24">
        <v>242</v>
      </c>
      <c r="I164" s="24">
        <v>30</v>
      </c>
      <c r="J164" s="24">
        <v>188</v>
      </c>
      <c r="K164" s="23">
        <v>0.2</v>
      </c>
      <c r="L164" s="23">
        <v>0.06</v>
      </c>
      <c r="M164" s="23">
        <v>1.8</v>
      </c>
      <c r="N164" s="20">
        <v>0.04</v>
      </c>
    </row>
    <row r="165" spans="1:226" ht="13.5" customHeight="1" x14ac:dyDescent="0.25">
      <c r="A165" s="17" t="s">
        <v>132</v>
      </c>
      <c r="B165" s="21" t="s">
        <v>168</v>
      </c>
      <c r="C165" s="22" t="s">
        <v>29</v>
      </c>
      <c r="D165" s="23">
        <v>4.8</v>
      </c>
      <c r="E165" s="23">
        <v>5.3</v>
      </c>
      <c r="F165" s="23">
        <v>35.700000000000003</v>
      </c>
      <c r="G165" s="24">
        <v>211</v>
      </c>
      <c r="H165" s="24">
        <v>33</v>
      </c>
      <c r="I165" s="24">
        <v>12</v>
      </c>
      <c r="J165" s="24">
        <v>49</v>
      </c>
      <c r="K165" s="23">
        <v>1.32</v>
      </c>
      <c r="L165" s="23">
        <v>7.0000000000000007E-2</v>
      </c>
      <c r="M165" s="23">
        <v>0.44</v>
      </c>
      <c r="N165" s="20">
        <v>0.09</v>
      </c>
    </row>
    <row r="166" spans="1:226" ht="13.5" customHeight="1" x14ac:dyDescent="0.25">
      <c r="A166" s="12"/>
      <c r="B166" s="36" t="s">
        <v>26</v>
      </c>
      <c r="C166" s="29"/>
      <c r="D166" s="30">
        <f>SUM(D164:D165)</f>
        <v>10.399999999999999</v>
      </c>
      <c r="E166" s="30">
        <f t="shared" ref="E166:N166" si="30">SUM(E164:E165)</f>
        <v>10.3</v>
      </c>
      <c r="F166" s="30">
        <f t="shared" si="30"/>
        <v>57.7</v>
      </c>
      <c r="G166" s="31">
        <f t="shared" si="30"/>
        <v>367</v>
      </c>
      <c r="H166" s="31">
        <f t="shared" si="30"/>
        <v>275</v>
      </c>
      <c r="I166" s="31">
        <f t="shared" si="30"/>
        <v>42</v>
      </c>
      <c r="J166" s="31">
        <f t="shared" si="30"/>
        <v>237</v>
      </c>
      <c r="K166" s="30">
        <f t="shared" si="30"/>
        <v>1.52</v>
      </c>
      <c r="L166" s="30">
        <f t="shared" si="30"/>
        <v>0.13</v>
      </c>
      <c r="M166" s="30">
        <f t="shared" si="30"/>
        <v>2.2400000000000002</v>
      </c>
      <c r="N166" s="30">
        <f t="shared" si="30"/>
        <v>0.13</v>
      </c>
    </row>
    <row r="167" spans="1:226" ht="13.5" customHeight="1" x14ac:dyDescent="0.25">
      <c r="A167" s="12"/>
      <c r="B167" s="42" t="s">
        <v>35</v>
      </c>
      <c r="C167" s="38"/>
      <c r="D167" s="38">
        <f t="shared" ref="D167:N167" si="31">D155+D162+D166</f>
        <v>63.32</v>
      </c>
      <c r="E167" s="38">
        <f t="shared" si="31"/>
        <v>56.399999999999991</v>
      </c>
      <c r="F167" s="38">
        <f t="shared" si="31"/>
        <v>243.09999999999997</v>
      </c>
      <c r="G167" s="39">
        <f t="shared" si="31"/>
        <v>1757.4</v>
      </c>
      <c r="H167" s="39">
        <f t="shared" si="31"/>
        <v>950</v>
      </c>
      <c r="I167" s="39">
        <f t="shared" si="31"/>
        <v>304</v>
      </c>
      <c r="J167" s="39">
        <f t="shared" si="31"/>
        <v>967</v>
      </c>
      <c r="K167" s="38">
        <f t="shared" si="31"/>
        <v>14.27</v>
      </c>
      <c r="L167" s="38">
        <f t="shared" si="31"/>
        <v>1.1869999999999998</v>
      </c>
      <c r="M167" s="38">
        <f t="shared" si="31"/>
        <v>26.648000000000003</v>
      </c>
      <c r="N167" s="60">
        <f t="shared" si="31"/>
        <v>0.49000000000000005</v>
      </c>
    </row>
    <row r="168" spans="1:226" ht="13.5" customHeight="1" x14ac:dyDescent="0.25">
      <c r="A168" s="12"/>
      <c r="B168" s="16" t="s">
        <v>49</v>
      </c>
      <c r="C168" s="19"/>
      <c r="D168" s="13"/>
      <c r="E168" s="13"/>
      <c r="F168" s="13"/>
      <c r="G168" s="14"/>
      <c r="H168" s="14"/>
      <c r="I168" s="14"/>
      <c r="J168" s="14"/>
      <c r="K168" s="13"/>
      <c r="L168" s="13"/>
      <c r="M168" s="13"/>
      <c r="N168" s="25"/>
    </row>
    <row r="169" spans="1:226" ht="13.5" customHeight="1" x14ac:dyDescent="0.25">
      <c r="A169" s="12"/>
      <c r="B169" s="18" t="s">
        <v>19</v>
      </c>
      <c r="C169" s="19"/>
      <c r="D169" s="13"/>
      <c r="E169" s="13"/>
      <c r="F169" s="13"/>
      <c r="G169" s="14"/>
      <c r="H169" s="14"/>
      <c r="I169" s="14"/>
      <c r="J169" s="14"/>
      <c r="K169" s="13"/>
      <c r="L169" s="13"/>
      <c r="M169" s="13"/>
      <c r="N169" s="25"/>
    </row>
    <row r="170" spans="1:226" ht="13.5" customHeight="1" x14ac:dyDescent="0.25">
      <c r="A170" s="17">
        <v>14</v>
      </c>
      <c r="B170" s="21" t="s">
        <v>65</v>
      </c>
      <c r="C170" s="22" t="s">
        <v>37</v>
      </c>
      <c r="D170" s="23">
        <v>0.1</v>
      </c>
      <c r="E170" s="23">
        <v>7.3</v>
      </c>
      <c r="F170" s="23">
        <v>0.1</v>
      </c>
      <c r="G170" s="24">
        <v>66</v>
      </c>
      <c r="H170" s="24">
        <v>2</v>
      </c>
      <c r="I170" s="24">
        <v>0</v>
      </c>
      <c r="J170" s="24">
        <v>3</v>
      </c>
      <c r="K170" s="23">
        <v>0.02</v>
      </c>
      <c r="L170" s="23">
        <v>0.01</v>
      </c>
      <c r="M170" s="23">
        <v>0</v>
      </c>
      <c r="N170" s="20">
        <v>0.04</v>
      </c>
    </row>
    <row r="171" spans="1:226" ht="13.5" customHeight="1" x14ac:dyDescent="0.25">
      <c r="A171" s="17">
        <v>15</v>
      </c>
      <c r="B171" s="21" t="s">
        <v>89</v>
      </c>
      <c r="C171" s="22" t="s">
        <v>57</v>
      </c>
      <c r="D171" s="23">
        <v>4.5999999999999996</v>
      </c>
      <c r="E171" s="23">
        <v>5.8</v>
      </c>
      <c r="F171" s="23">
        <v>0</v>
      </c>
      <c r="G171" s="24">
        <v>71</v>
      </c>
      <c r="H171" s="24">
        <v>200</v>
      </c>
      <c r="I171" s="24">
        <v>11</v>
      </c>
      <c r="J171" s="24">
        <v>120</v>
      </c>
      <c r="K171" s="23">
        <v>0.2</v>
      </c>
      <c r="L171" s="23">
        <v>0.01</v>
      </c>
      <c r="M171" s="23">
        <v>0.14000000000000001</v>
      </c>
      <c r="N171" s="20">
        <v>0.06</v>
      </c>
    </row>
    <row r="172" spans="1:226" ht="13.5" customHeight="1" x14ac:dyDescent="0.25">
      <c r="A172" s="17">
        <v>182</v>
      </c>
      <c r="B172" s="35" t="s">
        <v>66</v>
      </c>
      <c r="C172" s="22" t="s">
        <v>55</v>
      </c>
      <c r="D172" s="23">
        <v>6.4</v>
      </c>
      <c r="E172" s="23">
        <v>7.6</v>
      </c>
      <c r="F172" s="23">
        <v>28.3</v>
      </c>
      <c r="G172" s="24">
        <v>207</v>
      </c>
      <c r="H172" s="24">
        <v>155</v>
      </c>
      <c r="I172" s="24">
        <v>38</v>
      </c>
      <c r="J172" s="24">
        <v>170</v>
      </c>
      <c r="K172" s="23">
        <v>0.8</v>
      </c>
      <c r="L172" s="23">
        <v>0.09</v>
      </c>
      <c r="M172" s="23">
        <v>1.6</v>
      </c>
      <c r="N172" s="20">
        <v>0.02</v>
      </c>
    </row>
    <row r="173" spans="1:226" ht="13.5" customHeight="1" x14ac:dyDescent="0.25">
      <c r="A173" s="17"/>
      <c r="B173" s="35" t="s">
        <v>71</v>
      </c>
      <c r="C173" s="22" t="s">
        <v>29</v>
      </c>
      <c r="D173" s="23">
        <v>2.8</v>
      </c>
      <c r="E173" s="23">
        <v>3.2</v>
      </c>
      <c r="F173" s="23">
        <v>8</v>
      </c>
      <c r="G173" s="24">
        <v>75</v>
      </c>
      <c r="H173" s="24">
        <v>0</v>
      </c>
      <c r="I173" s="24">
        <v>0</v>
      </c>
      <c r="J173" s="24">
        <v>0</v>
      </c>
      <c r="K173" s="23">
        <v>0</v>
      </c>
      <c r="L173" s="23">
        <v>0</v>
      </c>
      <c r="M173" s="23">
        <v>0</v>
      </c>
      <c r="N173" s="20">
        <v>0</v>
      </c>
    </row>
    <row r="174" spans="1:226" ht="13.5" customHeight="1" x14ac:dyDescent="0.25">
      <c r="A174" s="17">
        <v>377</v>
      </c>
      <c r="B174" s="21" t="s">
        <v>23</v>
      </c>
      <c r="C174" s="22" t="s">
        <v>130</v>
      </c>
      <c r="D174" s="13">
        <v>0.3</v>
      </c>
      <c r="E174" s="13">
        <v>0.1</v>
      </c>
      <c r="F174" s="13">
        <v>10.3</v>
      </c>
      <c r="G174" s="14">
        <v>43</v>
      </c>
      <c r="H174" s="14">
        <v>8</v>
      </c>
      <c r="I174" s="14">
        <v>5</v>
      </c>
      <c r="J174" s="14">
        <v>10</v>
      </c>
      <c r="K174" s="13">
        <v>0.9</v>
      </c>
      <c r="L174" s="13">
        <v>0</v>
      </c>
      <c r="M174" s="13">
        <v>2.9</v>
      </c>
      <c r="N174" s="25">
        <v>0</v>
      </c>
    </row>
    <row r="175" spans="1:226" ht="13.5" customHeight="1" x14ac:dyDescent="0.25">
      <c r="A175" s="12"/>
      <c r="B175" s="26" t="s">
        <v>67</v>
      </c>
      <c r="C175" s="19" t="s">
        <v>97</v>
      </c>
      <c r="D175" s="13">
        <v>2.1</v>
      </c>
      <c r="E175" s="13">
        <v>0.75</v>
      </c>
      <c r="F175" s="13">
        <v>15</v>
      </c>
      <c r="G175" s="14">
        <v>72</v>
      </c>
      <c r="H175" s="14">
        <v>0</v>
      </c>
      <c r="I175" s="14">
        <v>0</v>
      </c>
      <c r="J175" s="14">
        <v>0</v>
      </c>
      <c r="K175" s="13">
        <v>0</v>
      </c>
      <c r="L175" s="13">
        <v>0</v>
      </c>
      <c r="M175" s="13">
        <v>0</v>
      </c>
      <c r="N175" s="25">
        <v>0</v>
      </c>
    </row>
    <row r="176" spans="1:226" ht="13.5" customHeight="1" x14ac:dyDescent="0.25">
      <c r="A176" s="12"/>
      <c r="B176" s="36" t="s">
        <v>26</v>
      </c>
      <c r="C176" s="29"/>
      <c r="D176" s="30">
        <f t="shared" ref="D176:N176" si="32">SUM(D170:D175)</f>
        <v>16.3</v>
      </c>
      <c r="E176" s="30">
        <f t="shared" si="32"/>
        <v>24.75</v>
      </c>
      <c r="F176" s="30">
        <f t="shared" si="32"/>
        <v>61.7</v>
      </c>
      <c r="G176" s="31">
        <f t="shared" si="32"/>
        <v>534</v>
      </c>
      <c r="H176" s="31">
        <f t="shared" si="32"/>
        <v>365</v>
      </c>
      <c r="I176" s="31">
        <f t="shared" si="32"/>
        <v>54</v>
      </c>
      <c r="J176" s="31">
        <f t="shared" si="32"/>
        <v>303</v>
      </c>
      <c r="K176" s="30">
        <f t="shared" si="32"/>
        <v>1.92</v>
      </c>
      <c r="L176" s="30">
        <f t="shared" si="32"/>
        <v>0.11</v>
      </c>
      <c r="M176" s="30">
        <f t="shared" si="32"/>
        <v>4.6400000000000006</v>
      </c>
      <c r="N176" s="51">
        <f t="shared" si="32"/>
        <v>0.12000000000000001</v>
      </c>
    </row>
    <row r="177" spans="1:14" ht="13.5" customHeight="1" x14ac:dyDescent="0.25">
      <c r="A177" s="12"/>
      <c r="B177" s="18" t="s">
        <v>27</v>
      </c>
      <c r="C177" s="19"/>
      <c r="D177" s="13"/>
      <c r="E177" s="13"/>
      <c r="F177" s="13"/>
      <c r="G177" s="14"/>
      <c r="H177" s="14"/>
      <c r="I177" s="14"/>
      <c r="J177" s="14"/>
      <c r="K177" s="13"/>
      <c r="L177" s="13"/>
      <c r="M177" s="13"/>
      <c r="N177" s="25"/>
    </row>
    <row r="178" spans="1:14" ht="25.5" x14ac:dyDescent="0.25">
      <c r="A178" s="12">
        <v>101</v>
      </c>
      <c r="B178" s="11" t="s">
        <v>139</v>
      </c>
      <c r="C178" s="19" t="s">
        <v>128</v>
      </c>
      <c r="D178" s="13">
        <v>4.5999999999999996</v>
      </c>
      <c r="E178" s="13">
        <v>5.7</v>
      </c>
      <c r="F178" s="13">
        <v>17.2</v>
      </c>
      <c r="G178" s="14">
        <v>139</v>
      </c>
      <c r="H178" s="14">
        <v>16</v>
      </c>
      <c r="I178" s="14">
        <v>22</v>
      </c>
      <c r="J178" s="14">
        <v>71</v>
      </c>
      <c r="K178" s="13">
        <v>0.9</v>
      </c>
      <c r="L178" s="13">
        <v>0.3</v>
      </c>
      <c r="M178" s="13">
        <v>8.5</v>
      </c>
      <c r="N178" s="25">
        <v>0</v>
      </c>
    </row>
    <row r="179" spans="1:14" ht="13.5" customHeight="1" x14ac:dyDescent="0.25">
      <c r="A179" s="12">
        <v>278</v>
      </c>
      <c r="B179" s="21" t="s">
        <v>140</v>
      </c>
      <c r="C179" s="22" t="s">
        <v>126</v>
      </c>
      <c r="D179" s="13">
        <v>13.8</v>
      </c>
      <c r="E179" s="13">
        <v>16.600000000000001</v>
      </c>
      <c r="F179" s="13">
        <v>15</v>
      </c>
      <c r="G179" s="14">
        <v>264</v>
      </c>
      <c r="H179" s="14">
        <v>31</v>
      </c>
      <c r="I179" s="14">
        <v>13</v>
      </c>
      <c r="J179" s="14">
        <v>72</v>
      </c>
      <c r="K179" s="13">
        <v>0.1</v>
      </c>
      <c r="L179" s="13">
        <v>0.17</v>
      </c>
      <c r="M179" s="13">
        <v>0.26</v>
      </c>
      <c r="N179" s="25">
        <v>0.04</v>
      </c>
    </row>
    <row r="180" spans="1:14" ht="13.5" customHeight="1" x14ac:dyDescent="0.25">
      <c r="A180" s="12">
        <v>309</v>
      </c>
      <c r="B180" s="21" t="s">
        <v>48</v>
      </c>
      <c r="C180" s="50" t="s">
        <v>31</v>
      </c>
      <c r="D180" s="13">
        <v>5.4</v>
      </c>
      <c r="E180" s="13">
        <v>4.9000000000000004</v>
      </c>
      <c r="F180" s="13">
        <v>27.9</v>
      </c>
      <c r="G180" s="14">
        <v>178</v>
      </c>
      <c r="H180" s="14">
        <v>6</v>
      </c>
      <c r="I180" s="14">
        <v>8</v>
      </c>
      <c r="J180" s="14">
        <v>35</v>
      </c>
      <c r="K180" s="13">
        <v>0.76</v>
      </c>
      <c r="L180" s="13">
        <v>0.05</v>
      </c>
      <c r="M180" s="13">
        <v>0</v>
      </c>
      <c r="N180" s="25">
        <v>0.02</v>
      </c>
    </row>
    <row r="181" spans="1:14" ht="13.5" customHeight="1" x14ac:dyDescent="0.25">
      <c r="A181" s="17">
        <v>388</v>
      </c>
      <c r="B181" s="21" t="s">
        <v>142</v>
      </c>
      <c r="C181" s="22" t="s">
        <v>32</v>
      </c>
      <c r="D181" s="13">
        <v>0.7</v>
      </c>
      <c r="E181" s="13">
        <v>0.3</v>
      </c>
      <c r="F181" s="13">
        <v>24.6</v>
      </c>
      <c r="G181" s="14">
        <v>104</v>
      </c>
      <c r="H181" s="14">
        <v>10</v>
      </c>
      <c r="I181" s="14">
        <v>3</v>
      </c>
      <c r="J181" s="14">
        <v>3</v>
      </c>
      <c r="K181" s="13">
        <v>0.7</v>
      </c>
      <c r="L181" s="13">
        <v>0</v>
      </c>
      <c r="M181" s="13">
        <v>20</v>
      </c>
      <c r="N181" s="25">
        <v>0</v>
      </c>
    </row>
    <row r="182" spans="1:14" ht="25.5" x14ac:dyDescent="0.25">
      <c r="A182" s="12"/>
      <c r="B182" s="26" t="s">
        <v>68</v>
      </c>
      <c r="C182" s="22" t="s">
        <v>163</v>
      </c>
      <c r="D182" s="13">
        <v>4.8899999999999997</v>
      </c>
      <c r="E182" s="13">
        <v>1.335</v>
      </c>
      <c r="F182" s="13">
        <v>32.46</v>
      </c>
      <c r="G182" s="14">
        <v>157.19999999999999</v>
      </c>
      <c r="H182" s="14">
        <v>21.6</v>
      </c>
      <c r="I182" s="14">
        <v>0</v>
      </c>
      <c r="J182" s="14">
        <v>0</v>
      </c>
      <c r="K182" s="13">
        <v>1.1759999999999999</v>
      </c>
      <c r="L182" s="13">
        <v>0.108</v>
      </c>
      <c r="M182" s="13">
        <v>0</v>
      </c>
      <c r="N182" s="25">
        <v>0</v>
      </c>
    </row>
    <row r="183" spans="1:14" ht="13.5" customHeight="1" x14ac:dyDescent="0.25">
      <c r="A183" s="12"/>
      <c r="B183" s="36" t="s">
        <v>26</v>
      </c>
      <c r="C183" s="29"/>
      <c r="D183" s="30">
        <f t="shared" ref="D183:N183" si="33">SUM(D178:D182)</f>
        <v>29.389999999999997</v>
      </c>
      <c r="E183" s="30">
        <f t="shared" si="33"/>
        <v>28.835000000000004</v>
      </c>
      <c r="F183" s="30">
        <f t="shared" si="33"/>
        <v>117.16</v>
      </c>
      <c r="G183" s="31">
        <f t="shared" si="33"/>
        <v>842.2</v>
      </c>
      <c r="H183" s="31">
        <f t="shared" si="33"/>
        <v>84.6</v>
      </c>
      <c r="I183" s="31">
        <f t="shared" si="33"/>
        <v>46</v>
      </c>
      <c r="J183" s="31">
        <f t="shared" si="33"/>
        <v>181</v>
      </c>
      <c r="K183" s="30">
        <f t="shared" si="33"/>
        <v>3.6360000000000001</v>
      </c>
      <c r="L183" s="30">
        <f t="shared" si="33"/>
        <v>0.628</v>
      </c>
      <c r="M183" s="30">
        <f t="shared" si="33"/>
        <v>28.759999999999998</v>
      </c>
      <c r="N183" s="30">
        <f t="shared" si="33"/>
        <v>0.06</v>
      </c>
    </row>
    <row r="184" spans="1:14" ht="13.5" customHeight="1" x14ac:dyDescent="0.25">
      <c r="A184" s="12"/>
      <c r="B184" s="18" t="s">
        <v>34</v>
      </c>
      <c r="C184" s="19"/>
      <c r="D184" s="13"/>
      <c r="E184" s="13"/>
      <c r="F184" s="13"/>
      <c r="G184" s="14"/>
      <c r="H184" s="14"/>
      <c r="I184" s="14"/>
      <c r="J184" s="14"/>
      <c r="K184" s="13"/>
      <c r="L184" s="13"/>
      <c r="M184" s="13"/>
      <c r="N184" s="25"/>
    </row>
    <row r="185" spans="1:14" ht="13.5" customHeight="1" x14ac:dyDescent="0.25">
      <c r="A185" s="17" t="s">
        <v>132</v>
      </c>
      <c r="B185" s="35" t="s">
        <v>147</v>
      </c>
      <c r="C185" s="22" t="s">
        <v>29</v>
      </c>
      <c r="D185" s="23">
        <v>5.6</v>
      </c>
      <c r="E185" s="23">
        <v>7.2</v>
      </c>
      <c r="F185" s="23">
        <v>27.9</v>
      </c>
      <c r="G185" s="24">
        <v>199</v>
      </c>
      <c r="H185" s="24">
        <v>29</v>
      </c>
      <c r="I185" s="24">
        <v>16</v>
      </c>
      <c r="J185" s="24">
        <v>64</v>
      </c>
      <c r="K185" s="23">
        <v>0.76</v>
      </c>
      <c r="L185" s="23">
        <v>0.09</v>
      </c>
      <c r="M185" s="23">
        <v>1.33</v>
      </c>
      <c r="N185" s="20">
        <v>0.01</v>
      </c>
    </row>
    <row r="186" spans="1:14" ht="13.5" customHeight="1" x14ac:dyDescent="0.25">
      <c r="A186" s="17">
        <v>338</v>
      </c>
      <c r="B186" s="78" t="s">
        <v>180</v>
      </c>
      <c r="C186" s="22" t="s">
        <v>101</v>
      </c>
      <c r="D186" s="23">
        <v>0.4</v>
      </c>
      <c r="E186" s="13">
        <v>0.4</v>
      </c>
      <c r="F186" s="13">
        <v>10.8</v>
      </c>
      <c r="G186" s="14">
        <v>49</v>
      </c>
      <c r="H186" s="14">
        <v>18</v>
      </c>
      <c r="I186" s="14">
        <v>10</v>
      </c>
      <c r="J186" s="14">
        <v>12</v>
      </c>
      <c r="K186" s="13">
        <v>2.4</v>
      </c>
      <c r="L186" s="13">
        <v>0</v>
      </c>
      <c r="M186" s="13">
        <v>11</v>
      </c>
      <c r="N186" s="25">
        <v>0</v>
      </c>
    </row>
    <row r="187" spans="1:14" ht="13.5" customHeight="1" x14ac:dyDescent="0.25">
      <c r="A187" s="17">
        <v>342</v>
      </c>
      <c r="B187" s="35" t="s">
        <v>90</v>
      </c>
      <c r="C187" s="22" t="s">
        <v>32</v>
      </c>
      <c r="D187" s="23">
        <v>0.2</v>
      </c>
      <c r="E187" s="13">
        <v>0.1</v>
      </c>
      <c r="F187" s="13">
        <v>14</v>
      </c>
      <c r="G187" s="14">
        <v>58</v>
      </c>
      <c r="H187" s="14">
        <v>8</v>
      </c>
      <c r="I187" s="14">
        <v>5</v>
      </c>
      <c r="J187" s="14">
        <v>6</v>
      </c>
      <c r="K187" s="13">
        <v>1</v>
      </c>
      <c r="L187" s="13">
        <v>0</v>
      </c>
      <c r="M187" s="13">
        <v>2.1</v>
      </c>
      <c r="N187" s="25">
        <v>0</v>
      </c>
    </row>
    <row r="188" spans="1:14" ht="13.5" customHeight="1" x14ac:dyDescent="0.25">
      <c r="A188" s="12"/>
      <c r="B188" s="36" t="s">
        <v>26</v>
      </c>
      <c r="C188" s="29"/>
      <c r="D188" s="30">
        <f>SUM(D185:D187)</f>
        <v>6.2</v>
      </c>
      <c r="E188" s="30">
        <f t="shared" ref="E188:N188" si="34">SUM(E185:E187)</f>
        <v>7.7</v>
      </c>
      <c r="F188" s="30">
        <f t="shared" si="34"/>
        <v>52.7</v>
      </c>
      <c r="G188" s="31">
        <f t="shared" si="34"/>
        <v>306</v>
      </c>
      <c r="H188" s="31">
        <f t="shared" si="34"/>
        <v>55</v>
      </c>
      <c r="I188" s="31">
        <f t="shared" si="34"/>
        <v>31</v>
      </c>
      <c r="J188" s="31">
        <f t="shared" si="34"/>
        <v>82</v>
      </c>
      <c r="K188" s="30">
        <f t="shared" si="34"/>
        <v>4.16</v>
      </c>
      <c r="L188" s="30">
        <f t="shared" si="34"/>
        <v>0.09</v>
      </c>
      <c r="M188" s="30">
        <f t="shared" si="34"/>
        <v>14.43</v>
      </c>
      <c r="N188" s="30">
        <f t="shared" si="34"/>
        <v>0.01</v>
      </c>
    </row>
    <row r="189" spans="1:14" ht="13.5" customHeight="1" x14ac:dyDescent="0.25">
      <c r="A189" s="12"/>
      <c r="B189" s="42" t="s">
        <v>35</v>
      </c>
      <c r="C189" s="38"/>
      <c r="D189" s="38">
        <f t="shared" ref="D189:N189" si="35">D176+D183+D188</f>
        <v>51.89</v>
      </c>
      <c r="E189" s="38">
        <f t="shared" si="35"/>
        <v>61.285000000000011</v>
      </c>
      <c r="F189" s="38">
        <f t="shared" si="35"/>
        <v>231.56</v>
      </c>
      <c r="G189" s="39">
        <f t="shared" si="35"/>
        <v>1682.2</v>
      </c>
      <c r="H189" s="39">
        <f t="shared" si="35"/>
        <v>504.6</v>
      </c>
      <c r="I189" s="39">
        <f t="shared" si="35"/>
        <v>131</v>
      </c>
      <c r="J189" s="39">
        <f t="shared" si="35"/>
        <v>566</v>
      </c>
      <c r="K189" s="38">
        <f t="shared" si="35"/>
        <v>9.7160000000000011</v>
      </c>
      <c r="L189" s="38">
        <f t="shared" si="35"/>
        <v>0.82799999999999996</v>
      </c>
      <c r="M189" s="38">
        <f t="shared" si="35"/>
        <v>47.83</v>
      </c>
      <c r="N189" s="60">
        <f t="shared" si="35"/>
        <v>0.19</v>
      </c>
    </row>
    <row r="190" spans="1:14" ht="13.5" customHeight="1" x14ac:dyDescent="0.25">
      <c r="A190" s="12"/>
      <c r="B190" s="16" t="s">
        <v>60</v>
      </c>
      <c r="C190" s="19"/>
      <c r="D190" s="13"/>
      <c r="E190" s="13"/>
      <c r="F190" s="13"/>
      <c r="G190" s="14"/>
      <c r="H190" s="14"/>
      <c r="I190" s="14"/>
      <c r="J190" s="14"/>
      <c r="K190" s="13"/>
      <c r="L190" s="13"/>
      <c r="M190" s="13"/>
      <c r="N190" s="25"/>
    </row>
    <row r="191" spans="1:14" ht="13.5" customHeight="1" x14ac:dyDescent="0.25">
      <c r="A191" s="12"/>
      <c r="B191" s="18" t="s">
        <v>19</v>
      </c>
      <c r="C191" s="19"/>
      <c r="D191" s="13"/>
      <c r="E191" s="13"/>
      <c r="F191" s="13"/>
      <c r="G191" s="14"/>
      <c r="H191" s="14"/>
      <c r="I191" s="14"/>
      <c r="J191" s="14"/>
      <c r="K191" s="13"/>
      <c r="L191" s="13"/>
      <c r="M191" s="13"/>
      <c r="N191" s="25"/>
    </row>
    <row r="192" spans="1:14" ht="13.5" customHeight="1" x14ac:dyDescent="0.25">
      <c r="A192" s="12" t="s">
        <v>138</v>
      </c>
      <c r="B192" s="21" t="s">
        <v>61</v>
      </c>
      <c r="C192" s="46">
        <v>90</v>
      </c>
      <c r="D192" s="23">
        <v>14.6</v>
      </c>
      <c r="E192" s="23">
        <v>7.9</v>
      </c>
      <c r="F192" s="23">
        <v>5.2</v>
      </c>
      <c r="G192" s="24">
        <v>156</v>
      </c>
      <c r="H192" s="24">
        <v>8</v>
      </c>
      <c r="I192" s="24">
        <v>20</v>
      </c>
      <c r="J192" s="24">
        <v>91</v>
      </c>
      <c r="K192" s="23">
        <v>0.9</v>
      </c>
      <c r="L192" s="23">
        <v>0.1</v>
      </c>
      <c r="M192" s="23">
        <v>0.45</v>
      </c>
      <c r="N192" s="20">
        <v>0.03</v>
      </c>
    </row>
    <row r="193" spans="1:226" ht="13.5" customHeight="1" x14ac:dyDescent="0.25">
      <c r="A193" s="12">
        <v>304</v>
      </c>
      <c r="B193" s="21" t="s">
        <v>143</v>
      </c>
      <c r="C193" s="50">
        <v>150</v>
      </c>
      <c r="D193" s="13">
        <v>3.7</v>
      </c>
      <c r="E193" s="13">
        <v>6.3</v>
      </c>
      <c r="F193" s="13">
        <v>28.5</v>
      </c>
      <c r="G193" s="14">
        <v>185</v>
      </c>
      <c r="H193" s="14">
        <v>1</v>
      </c>
      <c r="I193" s="14">
        <v>12</v>
      </c>
      <c r="J193" s="14">
        <v>62</v>
      </c>
      <c r="K193" s="13">
        <v>0.52</v>
      </c>
      <c r="L193" s="13">
        <v>0.03</v>
      </c>
      <c r="M193" s="13">
        <v>0</v>
      </c>
      <c r="N193" s="25">
        <v>0.03</v>
      </c>
    </row>
    <row r="194" spans="1:226" ht="13.5" customHeight="1" x14ac:dyDescent="0.25">
      <c r="A194" s="17">
        <v>71</v>
      </c>
      <c r="B194" s="78" t="s">
        <v>169</v>
      </c>
      <c r="C194" s="22" t="s">
        <v>167</v>
      </c>
      <c r="D194" s="23">
        <v>0.5</v>
      </c>
      <c r="E194" s="13">
        <v>0</v>
      </c>
      <c r="F194" s="13">
        <v>1.5</v>
      </c>
      <c r="G194" s="14">
        <v>8</v>
      </c>
      <c r="H194" s="14">
        <v>14</v>
      </c>
      <c r="I194" s="14">
        <v>8</v>
      </c>
      <c r="J194" s="14">
        <v>25</v>
      </c>
      <c r="K194" s="13">
        <v>0.36</v>
      </c>
      <c r="L194" s="13">
        <v>0.02</v>
      </c>
      <c r="M194" s="13">
        <v>6</v>
      </c>
      <c r="N194" s="25">
        <v>0</v>
      </c>
    </row>
    <row r="195" spans="1:226" ht="25.5" x14ac:dyDescent="0.25">
      <c r="A195" s="17" t="s">
        <v>82</v>
      </c>
      <c r="B195" s="41" t="s">
        <v>141</v>
      </c>
      <c r="C195" s="22" t="s">
        <v>32</v>
      </c>
      <c r="D195" s="23">
        <v>0</v>
      </c>
      <c r="E195" s="13">
        <v>0</v>
      </c>
      <c r="F195" s="13">
        <v>28</v>
      </c>
      <c r="G195" s="14">
        <v>112</v>
      </c>
      <c r="H195" s="14">
        <v>3</v>
      </c>
      <c r="I195" s="14">
        <v>0</v>
      </c>
      <c r="J195" s="14">
        <v>6</v>
      </c>
      <c r="K195" s="13">
        <v>0</v>
      </c>
      <c r="L195" s="13">
        <v>0</v>
      </c>
      <c r="M195" s="13">
        <v>7.6</v>
      </c>
      <c r="N195" s="25">
        <v>0</v>
      </c>
      <c r="HQ195" s="27"/>
      <c r="HR195" s="27"/>
    </row>
    <row r="196" spans="1:226" ht="13.5" customHeight="1" x14ac:dyDescent="0.25">
      <c r="A196" s="12"/>
      <c r="B196" s="26" t="s">
        <v>67</v>
      </c>
      <c r="C196" s="19" t="s">
        <v>161</v>
      </c>
      <c r="D196" s="13">
        <v>2.0299999999999998</v>
      </c>
      <c r="E196" s="13">
        <v>0.72499999999999998</v>
      </c>
      <c r="F196" s="13">
        <v>14.5</v>
      </c>
      <c r="G196" s="14">
        <v>69.599999999999994</v>
      </c>
      <c r="H196" s="14">
        <v>0</v>
      </c>
      <c r="I196" s="14">
        <v>0</v>
      </c>
      <c r="J196" s="14">
        <v>0</v>
      </c>
      <c r="K196" s="13">
        <v>0</v>
      </c>
      <c r="L196" s="13">
        <v>0</v>
      </c>
      <c r="M196" s="13">
        <v>0</v>
      </c>
      <c r="N196" s="25">
        <v>0</v>
      </c>
    </row>
    <row r="197" spans="1:226" ht="13.5" customHeight="1" x14ac:dyDescent="0.25">
      <c r="A197" s="12"/>
      <c r="B197" s="36" t="s">
        <v>26</v>
      </c>
      <c r="C197" s="52"/>
      <c r="D197" s="30">
        <f t="shared" ref="D197:N197" si="36">SUM(D192:D196)</f>
        <v>20.830000000000002</v>
      </c>
      <c r="E197" s="30">
        <f t="shared" si="36"/>
        <v>14.924999999999999</v>
      </c>
      <c r="F197" s="30">
        <f t="shared" si="36"/>
        <v>77.7</v>
      </c>
      <c r="G197" s="31">
        <f t="shared" si="36"/>
        <v>530.6</v>
      </c>
      <c r="H197" s="31">
        <f t="shared" si="36"/>
        <v>26</v>
      </c>
      <c r="I197" s="31">
        <f t="shared" si="36"/>
        <v>40</v>
      </c>
      <c r="J197" s="31">
        <f t="shared" si="36"/>
        <v>184</v>
      </c>
      <c r="K197" s="30">
        <f t="shared" si="36"/>
        <v>1.7799999999999998</v>
      </c>
      <c r="L197" s="30">
        <f t="shared" si="36"/>
        <v>0.15</v>
      </c>
      <c r="M197" s="30">
        <f t="shared" si="36"/>
        <v>14.05</v>
      </c>
      <c r="N197" s="30">
        <f t="shared" si="36"/>
        <v>0.06</v>
      </c>
    </row>
    <row r="198" spans="1:226" ht="13.5" customHeight="1" x14ac:dyDescent="0.25">
      <c r="A198" s="12"/>
      <c r="B198" s="18" t="s">
        <v>27</v>
      </c>
      <c r="C198" s="19"/>
      <c r="D198" s="13"/>
      <c r="E198" s="13"/>
      <c r="F198" s="13"/>
      <c r="G198" s="14"/>
      <c r="H198" s="14"/>
      <c r="I198" s="14"/>
      <c r="J198" s="14"/>
      <c r="K198" s="13"/>
      <c r="L198" s="13"/>
      <c r="M198" s="13"/>
      <c r="N198" s="25"/>
    </row>
    <row r="199" spans="1:226" ht="15" x14ac:dyDescent="0.25">
      <c r="A199" s="12">
        <v>96</v>
      </c>
      <c r="B199" s="21" t="s">
        <v>171</v>
      </c>
      <c r="C199" s="22" t="s">
        <v>128</v>
      </c>
      <c r="D199" s="23">
        <v>5.5</v>
      </c>
      <c r="E199" s="23">
        <v>4.7</v>
      </c>
      <c r="F199" s="23">
        <v>16.600000000000001</v>
      </c>
      <c r="G199" s="14">
        <v>127</v>
      </c>
      <c r="H199" s="14">
        <v>19</v>
      </c>
      <c r="I199" s="14">
        <v>26</v>
      </c>
      <c r="J199" s="14">
        <v>99</v>
      </c>
      <c r="K199" s="13">
        <v>1.1499999999999999</v>
      </c>
      <c r="L199" s="13">
        <v>0.1</v>
      </c>
      <c r="M199" s="13">
        <v>7.1</v>
      </c>
      <c r="N199" s="25">
        <v>0.01</v>
      </c>
    </row>
    <row r="200" spans="1:226" ht="13.5" customHeight="1" x14ac:dyDescent="0.25">
      <c r="A200" s="12" t="s">
        <v>164</v>
      </c>
      <c r="B200" s="21" t="s">
        <v>184</v>
      </c>
      <c r="C200" s="22" t="s">
        <v>29</v>
      </c>
      <c r="D200" s="23">
        <v>13.7</v>
      </c>
      <c r="E200" s="23">
        <v>10.5</v>
      </c>
      <c r="F200" s="23">
        <v>7.5</v>
      </c>
      <c r="G200" s="14">
        <v>179</v>
      </c>
      <c r="H200" s="14">
        <v>18</v>
      </c>
      <c r="I200" s="14">
        <v>16</v>
      </c>
      <c r="J200" s="14">
        <v>233</v>
      </c>
      <c r="K200" s="13">
        <v>4.9000000000000004</v>
      </c>
      <c r="L200" s="13">
        <v>0.2</v>
      </c>
      <c r="M200" s="13">
        <v>8.1999999999999993</v>
      </c>
      <c r="N200" s="25">
        <v>0.02</v>
      </c>
    </row>
    <row r="201" spans="1:226" ht="13.5" customHeight="1" x14ac:dyDescent="0.25">
      <c r="A201" s="17">
        <v>302</v>
      </c>
      <c r="B201" s="21" t="s">
        <v>46</v>
      </c>
      <c r="C201" s="22" t="s">
        <v>31</v>
      </c>
      <c r="D201" s="23">
        <v>8.5</v>
      </c>
      <c r="E201" s="23">
        <v>7.3</v>
      </c>
      <c r="F201" s="23">
        <v>36.6</v>
      </c>
      <c r="G201" s="24">
        <v>246</v>
      </c>
      <c r="H201" s="24">
        <v>15</v>
      </c>
      <c r="I201" s="24">
        <v>133</v>
      </c>
      <c r="J201" s="24">
        <v>201</v>
      </c>
      <c r="K201" s="23">
        <v>4.4800000000000004</v>
      </c>
      <c r="L201" s="23">
        <v>0.21</v>
      </c>
      <c r="M201" s="23">
        <v>0</v>
      </c>
      <c r="N201" s="20">
        <v>0</v>
      </c>
    </row>
    <row r="202" spans="1:226" ht="13.5" customHeight="1" x14ac:dyDescent="0.25">
      <c r="A202" s="17">
        <v>338</v>
      </c>
      <c r="B202" s="78" t="s">
        <v>180</v>
      </c>
      <c r="C202" s="22" t="s">
        <v>101</v>
      </c>
      <c r="D202" s="23">
        <v>0.4</v>
      </c>
      <c r="E202" s="13">
        <v>0.4</v>
      </c>
      <c r="F202" s="13">
        <v>10.8</v>
      </c>
      <c r="G202" s="14">
        <v>49</v>
      </c>
      <c r="H202" s="14">
        <v>18</v>
      </c>
      <c r="I202" s="14">
        <v>10</v>
      </c>
      <c r="J202" s="14">
        <v>12</v>
      </c>
      <c r="K202" s="13">
        <v>2.4</v>
      </c>
      <c r="L202" s="13">
        <v>0</v>
      </c>
      <c r="M202" s="13">
        <v>11</v>
      </c>
      <c r="N202" s="25">
        <v>0</v>
      </c>
    </row>
    <row r="203" spans="1:226" ht="13.5" customHeight="1" x14ac:dyDescent="0.25">
      <c r="A203" s="17">
        <v>376</v>
      </c>
      <c r="B203" s="21" t="s">
        <v>59</v>
      </c>
      <c r="C203" s="22" t="s">
        <v>32</v>
      </c>
      <c r="D203" s="13">
        <v>0.2</v>
      </c>
      <c r="E203" s="13">
        <v>0.1</v>
      </c>
      <c r="F203" s="13">
        <v>10.1</v>
      </c>
      <c r="G203" s="14">
        <v>41</v>
      </c>
      <c r="H203" s="14">
        <v>5</v>
      </c>
      <c r="I203" s="14">
        <v>4</v>
      </c>
      <c r="J203" s="14">
        <v>8</v>
      </c>
      <c r="K203" s="13">
        <v>0.9</v>
      </c>
      <c r="L203" s="13">
        <v>0</v>
      </c>
      <c r="M203" s="13">
        <v>0.1</v>
      </c>
      <c r="N203" s="25">
        <v>0</v>
      </c>
    </row>
    <row r="204" spans="1:226" ht="25.5" x14ac:dyDescent="0.25">
      <c r="A204" s="12"/>
      <c r="B204" s="26" t="s">
        <v>68</v>
      </c>
      <c r="C204" s="19" t="s">
        <v>117</v>
      </c>
      <c r="D204" s="13">
        <v>4.95</v>
      </c>
      <c r="E204" s="13">
        <v>1.425</v>
      </c>
      <c r="F204" s="13">
        <v>33.299999999999997</v>
      </c>
      <c r="G204" s="14">
        <v>161</v>
      </c>
      <c r="H204" s="14">
        <v>18</v>
      </c>
      <c r="I204" s="14">
        <v>0</v>
      </c>
      <c r="J204" s="14">
        <v>0</v>
      </c>
      <c r="K204" s="13">
        <v>0.98</v>
      </c>
      <c r="L204" s="13">
        <v>0.09</v>
      </c>
      <c r="M204" s="13">
        <v>0</v>
      </c>
      <c r="N204" s="25">
        <v>0</v>
      </c>
    </row>
    <row r="205" spans="1:226" ht="13.5" customHeight="1" x14ac:dyDescent="0.25">
      <c r="A205" s="12"/>
      <c r="B205" s="36" t="s">
        <v>26</v>
      </c>
      <c r="C205" s="29"/>
      <c r="D205" s="30">
        <f t="shared" ref="D205:N205" si="37">SUM(D199:D204)</f>
        <v>33.25</v>
      </c>
      <c r="E205" s="30">
        <f t="shared" si="37"/>
        <v>24.425000000000001</v>
      </c>
      <c r="F205" s="30">
        <f t="shared" si="37"/>
        <v>114.89999999999999</v>
      </c>
      <c r="G205" s="31">
        <f t="shared" si="37"/>
        <v>803</v>
      </c>
      <c r="H205" s="31">
        <f t="shared" si="37"/>
        <v>93</v>
      </c>
      <c r="I205" s="31">
        <f t="shared" si="37"/>
        <v>189</v>
      </c>
      <c r="J205" s="31">
        <f t="shared" si="37"/>
        <v>553</v>
      </c>
      <c r="K205" s="30">
        <f t="shared" si="37"/>
        <v>14.810000000000002</v>
      </c>
      <c r="L205" s="30">
        <f t="shared" si="37"/>
        <v>0.6</v>
      </c>
      <c r="M205" s="30">
        <f t="shared" si="37"/>
        <v>26.4</v>
      </c>
      <c r="N205" s="51">
        <f t="shared" si="37"/>
        <v>0.03</v>
      </c>
    </row>
    <row r="206" spans="1:226" ht="13.5" customHeight="1" x14ac:dyDescent="0.25">
      <c r="A206" s="12"/>
      <c r="B206" s="18" t="s">
        <v>34</v>
      </c>
      <c r="C206" s="19"/>
      <c r="D206" s="13"/>
      <c r="E206" s="13"/>
      <c r="F206" s="13"/>
      <c r="G206" s="14"/>
      <c r="H206" s="14"/>
      <c r="I206" s="14"/>
      <c r="J206" s="14"/>
      <c r="K206" s="13"/>
      <c r="L206" s="13"/>
      <c r="M206" s="13"/>
      <c r="N206" s="25"/>
    </row>
    <row r="207" spans="1:226" ht="13.5" customHeight="1" x14ac:dyDescent="0.25">
      <c r="A207" s="12">
        <v>421</v>
      </c>
      <c r="B207" s="26" t="s">
        <v>186</v>
      </c>
      <c r="C207" s="19" t="s">
        <v>29</v>
      </c>
      <c r="D207" s="13">
        <v>8.1</v>
      </c>
      <c r="E207" s="13">
        <v>5.2</v>
      </c>
      <c r="F207" s="13">
        <v>59.9</v>
      </c>
      <c r="G207" s="14">
        <v>318</v>
      </c>
      <c r="H207" s="14">
        <v>17</v>
      </c>
      <c r="I207" s="14">
        <v>13</v>
      </c>
      <c r="J207" s="14">
        <v>75</v>
      </c>
      <c r="K207" s="13">
        <v>1</v>
      </c>
      <c r="L207" s="13">
        <v>0.14000000000000001</v>
      </c>
      <c r="M207" s="13">
        <v>0</v>
      </c>
      <c r="N207" s="25">
        <v>0.01</v>
      </c>
    </row>
    <row r="208" spans="1:226" ht="25.5" x14ac:dyDescent="0.25">
      <c r="A208" s="12"/>
      <c r="B208" s="26" t="s">
        <v>153</v>
      </c>
      <c r="C208" s="19" t="s">
        <v>32</v>
      </c>
      <c r="D208" s="13">
        <v>2</v>
      </c>
      <c r="E208" s="13">
        <v>6.4</v>
      </c>
      <c r="F208" s="13">
        <v>19</v>
      </c>
      <c r="G208" s="14">
        <v>140</v>
      </c>
      <c r="H208" s="14">
        <v>0</v>
      </c>
      <c r="I208" s="14">
        <v>0</v>
      </c>
      <c r="J208" s="14">
        <v>0</v>
      </c>
      <c r="K208" s="13">
        <v>0</v>
      </c>
      <c r="L208" s="13">
        <v>0</v>
      </c>
      <c r="M208" s="13">
        <v>0</v>
      </c>
      <c r="N208" s="25">
        <v>0</v>
      </c>
    </row>
    <row r="209" spans="1:226" ht="13.5" customHeight="1" x14ac:dyDescent="0.25">
      <c r="A209" s="12"/>
      <c r="B209" s="36" t="s">
        <v>26</v>
      </c>
      <c r="C209" s="29"/>
      <c r="D209" s="30">
        <f>SUM(D207+D208)</f>
        <v>10.1</v>
      </c>
      <c r="E209" s="30">
        <f t="shared" ref="E209:N209" si="38">SUM(E207+E208)</f>
        <v>11.600000000000001</v>
      </c>
      <c r="F209" s="30">
        <f t="shared" si="38"/>
        <v>78.900000000000006</v>
      </c>
      <c r="G209" s="31">
        <f t="shared" si="38"/>
        <v>458</v>
      </c>
      <c r="H209" s="31">
        <f t="shared" si="38"/>
        <v>17</v>
      </c>
      <c r="I209" s="31">
        <f t="shared" si="38"/>
        <v>13</v>
      </c>
      <c r="J209" s="31">
        <f t="shared" si="38"/>
        <v>75</v>
      </c>
      <c r="K209" s="30">
        <f t="shared" si="38"/>
        <v>1</v>
      </c>
      <c r="L209" s="30">
        <f t="shared" si="38"/>
        <v>0.14000000000000001</v>
      </c>
      <c r="M209" s="30">
        <f t="shared" si="38"/>
        <v>0</v>
      </c>
      <c r="N209" s="30">
        <f t="shared" si="38"/>
        <v>0.01</v>
      </c>
      <c r="HQ209" s="27"/>
      <c r="HR209" s="27"/>
    </row>
    <row r="210" spans="1:226" ht="13.5" customHeight="1" x14ac:dyDescent="0.25">
      <c r="A210" s="12"/>
      <c r="B210" s="42" t="s">
        <v>35</v>
      </c>
      <c r="C210" s="38"/>
      <c r="D210" s="38">
        <f t="shared" ref="D210:N210" si="39">D197+D205+D209</f>
        <v>64.179999999999993</v>
      </c>
      <c r="E210" s="38">
        <f t="shared" si="39"/>
        <v>50.95</v>
      </c>
      <c r="F210" s="38">
        <f t="shared" si="39"/>
        <v>271.5</v>
      </c>
      <c r="G210" s="39">
        <f t="shared" si="39"/>
        <v>1791.6</v>
      </c>
      <c r="H210" s="39">
        <f t="shared" si="39"/>
        <v>136</v>
      </c>
      <c r="I210" s="39">
        <f t="shared" si="39"/>
        <v>242</v>
      </c>
      <c r="J210" s="39">
        <f t="shared" si="39"/>
        <v>812</v>
      </c>
      <c r="K210" s="38">
        <f t="shared" si="39"/>
        <v>17.590000000000003</v>
      </c>
      <c r="L210" s="38">
        <f t="shared" si="39"/>
        <v>0.89</v>
      </c>
      <c r="M210" s="38">
        <f t="shared" si="39"/>
        <v>40.450000000000003</v>
      </c>
      <c r="N210" s="60">
        <f t="shared" si="39"/>
        <v>9.9999999999999992E-2</v>
      </c>
    </row>
    <row r="211" spans="1:226" ht="13.5" customHeight="1" x14ac:dyDescent="0.25">
      <c r="A211" s="12"/>
      <c r="B211" s="42"/>
      <c r="C211" s="53"/>
      <c r="D211" s="38"/>
      <c r="E211" s="38"/>
      <c r="F211" s="38"/>
      <c r="G211" s="39"/>
      <c r="H211" s="39"/>
      <c r="I211" s="39"/>
      <c r="J211" s="39"/>
      <c r="K211" s="38"/>
      <c r="L211" s="38"/>
      <c r="M211" s="38"/>
      <c r="N211" s="38"/>
    </row>
    <row r="212" spans="1:226" ht="13.5" customHeight="1" x14ac:dyDescent="0.25">
      <c r="A212" s="12"/>
      <c r="B212" s="15" t="s">
        <v>84</v>
      </c>
      <c r="C212" s="54"/>
      <c r="D212" s="54">
        <f t="shared" ref="D212:N212" si="40">D22+D43+D64+D86+D106+D127+D147+D167+D189+D210</f>
        <v>583.30999999999995</v>
      </c>
      <c r="E212" s="54">
        <f t="shared" si="40"/>
        <v>542.69500000000005</v>
      </c>
      <c r="F212" s="54">
        <f t="shared" si="40"/>
        <v>2429.674</v>
      </c>
      <c r="G212" s="77">
        <f t="shared" si="40"/>
        <v>16999.8</v>
      </c>
      <c r="H212" s="77">
        <f t="shared" si="40"/>
        <v>4968.8</v>
      </c>
      <c r="I212" s="77">
        <f t="shared" si="40"/>
        <v>1988</v>
      </c>
      <c r="J212" s="77">
        <f t="shared" si="40"/>
        <v>6896.5</v>
      </c>
      <c r="K212" s="54">
        <f t="shared" si="40"/>
        <v>129.42600000000002</v>
      </c>
      <c r="L212" s="54">
        <f t="shared" si="40"/>
        <v>9.8444000000000003</v>
      </c>
      <c r="M212" s="54">
        <f t="shared" si="40"/>
        <v>342.04799999999994</v>
      </c>
      <c r="N212" s="54">
        <f t="shared" si="40"/>
        <v>11.35</v>
      </c>
    </row>
    <row r="213" spans="1:226" ht="13.5" customHeight="1" x14ac:dyDescent="0.25">
      <c r="A213" s="15"/>
      <c r="B213" s="43" t="s">
        <v>85</v>
      </c>
      <c r="C213" s="55"/>
      <c r="D213" s="55">
        <f>D212/10</f>
        <v>58.330999999999996</v>
      </c>
      <c r="E213" s="55">
        <f t="shared" ref="E213:N213" si="41">E212/10</f>
        <v>54.269500000000008</v>
      </c>
      <c r="F213" s="55">
        <f t="shared" si="41"/>
        <v>242.9674</v>
      </c>
      <c r="G213" s="56">
        <f t="shared" si="41"/>
        <v>1699.98</v>
      </c>
      <c r="H213" s="56">
        <f t="shared" si="41"/>
        <v>496.88</v>
      </c>
      <c r="I213" s="56">
        <f t="shared" si="41"/>
        <v>198.8</v>
      </c>
      <c r="J213" s="56">
        <f t="shared" si="41"/>
        <v>689.65</v>
      </c>
      <c r="K213" s="55">
        <f t="shared" si="41"/>
        <v>12.942600000000002</v>
      </c>
      <c r="L213" s="55">
        <f t="shared" si="41"/>
        <v>0.98443999999999998</v>
      </c>
      <c r="M213" s="55">
        <f t="shared" si="41"/>
        <v>34.204799999999992</v>
      </c>
      <c r="N213" s="55">
        <f t="shared" si="41"/>
        <v>1.135</v>
      </c>
    </row>
    <row r="214" spans="1:226" ht="14.25" customHeight="1" x14ac:dyDescent="0.25"/>
    <row r="215" spans="1:226" ht="14.25" customHeight="1" x14ac:dyDescent="0.25">
      <c r="A215" s="5" t="s">
        <v>86</v>
      </c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</row>
  </sheetData>
  <autoFilter ref="B1:B215" xr:uid="{00000000-0009-0000-0000-000000000000}"/>
  <mergeCells count="8">
    <mergeCell ref="L1:N1"/>
    <mergeCell ref="A215:N215"/>
    <mergeCell ref="A1:A2"/>
    <mergeCell ref="B1:B2"/>
    <mergeCell ref="C1:C2"/>
    <mergeCell ref="D1:F1"/>
    <mergeCell ref="G1:G2"/>
    <mergeCell ref="H1:K1"/>
  </mergeCells>
  <pageMargins left="0.27559099999999992" right="0.27559099999999992" top="0.27559099999999992" bottom="0.27559099999999992" header="0" footer="0"/>
  <pageSetup paperSize="9" scale="90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3"/>
  <sheetViews>
    <sheetView workbookViewId="0">
      <selection activeCell="B7" sqref="B7:E7"/>
    </sheetView>
  </sheetViews>
  <sheetFormatPr defaultRowHeight="15" customHeight="1" x14ac:dyDescent="0.25"/>
  <sheetData>
    <row r="1" spans="1:12" x14ac:dyDescent="0.25">
      <c r="A1" s="62" t="s">
        <v>95</v>
      </c>
      <c r="B1" s="63">
        <v>1.8</v>
      </c>
      <c r="C1" s="63">
        <v>0.3</v>
      </c>
      <c r="D1" s="63">
        <v>10.8</v>
      </c>
      <c r="E1" s="64">
        <v>53</v>
      </c>
      <c r="F1" s="64">
        <v>18</v>
      </c>
      <c r="G1" s="64">
        <v>0</v>
      </c>
      <c r="H1" s="64">
        <v>0</v>
      </c>
      <c r="I1" s="65">
        <v>0.98</v>
      </c>
      <c r="J1" s="65">
        <v>0.09</v>
      </c>
      <c r="K1" s="65">
        <v>0</v>
      </c>
      <c r="L1" s="65">
        <v>0</v>
      </c>
    </row>
    <row r="2" spans="1:12" x14ac:dyDescent="0.25">
      <c r="A2" s="71" t="s">
        <v>100</v>
      </c>
      <c r="B2" s="70">
        <f t="shared" ref="B2:L2" si="0">B1*20/25</f>
        <v>1.44</v>
      </c>
      <c r="C2" s="70">
        <f t="shared" si="0"/>
        <v>0.24</v>
      </c>
      <c r="D2" s="70">
        <f t="shared" si="0"/>
        <v>8.64</v>
      </c>
      <c r="E2" s="70">
        <f t="shared" si="0"/>
        <v>42.4</v>
      </c>
      <c r="F2" s="70">
        <f t="shared" si="0"/>
        <v>14.4</v>
      </c>
      <c r="G2" s="70">
        <f t="shared" si="0"/>
        <v>0</v>
      </c>
      <c r="H2" s="70">
        <f t="shared" si="0"/>
        <v>0</v>
      </c>
      <c r="I2" s="70">
        <f t="shared" si="0"/>
        <v>0.78400000000000003</v>
      </c>
      <c r="J2" s="70">
        <f t="shared" si="0"/>
        <v>7.1999999999999995E-2</v>
      </c>
      <c r="K2" s="70">
        <f t="shared" si="0"/>
        <v>0</v>
      </c>
      <c r="L2" s="70">
        <f t="shared" si="0"/>
        <v>0</v>
      </c>
    </row>
    <row r="3" spans="1:12" x14ac:dyDescent="0.25">
      <c r="A3" s="71" t="s">
        <v>111</v>
      </c>
      <c r="B3" s="70">
        <f>B1*30/25</f>
        <v>2.16</v>
      </c>
      <c r="C3" s="70">
        <f t="shared" ref="C3:L3" si="1">C1*30/25</f>
        <v>0.36</v>
      </c>
      <c r="D3" s="70">
        <f t="shared" si="1"/>
        <v>12.96</v>
      </c>
      <c r="E3" s="70">
        <f t="shared" si="1"/>
        <v>63.6</v>
      </c>
      <c r="F3" s="70">
        <f t="shared" si="1"/>
        <v>21.6</v>
      </c>
      <c r="G3" s="70">
        <f t="shared" si="1"/>
        <v>0</v>
      </c>
      <c r="H3" s="70">
        <f t="shared" si="1"/>
        <v>0</v>
      </c>
      <c r="I3" s="70">
        <f t="shared" si="1"/>
        <v>1.1759999999999999</v>
      </c>
      <c r="J3" s="70">
        <f t="shared" si="1"/>
        <v>0.10799999999999998</v>
      </c>
      <c r="K3" s="70">
        <f t="shared" si="1"/>
        <v>0</v>
      </c>
      <c r="L3" s="70">
        <f t="shared" si="1"/>
        <v>0</v>
      </c>
    </row>
    <row r="4" spans="1:12" x14ac:dyDescent="0.25">
      <c r="A4" s="71" t="s">
        <v>109</v>
      </c>
      <c r="B4" s="70">
        <f>B1*35/25</f>
        <v>2.52</v>
      </c>
      <c r="C4" s="70">
        <f t="shared" ref="C4:L4" si="2">C1*35/25</f>
        <v>0.42</v>
      </c>
      <c r="D4" s="70">
        <f t="shared" si="2"/>
        <v>15.12</v>
      </c>
      <c r="E4" s="70">
        <f t="shared" si="2"/>
        <v>74.2</v>
      </c>
      <c r="F4" s="70">
        <f t="shared" si="2"/>
        <v>25.2</v>
      </c>
      <c r="G4" s="70">
        <f t="shared" si="2"/>
        <v>0</v>
      </c>
      <c r="H4" s="70">
        <f t="shared" si="2"/>
        <v>0</v>
      </c>
      <c r="I4" s="70">
        <f t="shared" si="2"/>
        <v>1.3719999999999999</v>
      </c>
      <c r="J4" s="70">
        <f t="shared" si="2"/>
        <v>0.126</v>
      </c>
      <c r="K4" s="70">
        <f t="shared" si="2"/>
        <v>0</v>
      </c>
      <c r="L4" s="70">
        <f t="shared" si="2"/>
        <v>0</v>
      </c>
    </row>
    <row r="5" spans="1:12" x14ac:dyDescent="0.25">
      <c r="A5" s="19" t="s">
        <v>96</v>
      </c>
      <c r="B5" s="13">
        <v>2</v>
      </c>
      <c r="C5" s="13">
        <v>0.5</v>
      </c>
      <c r="D5" s="13">
        <v>14.3</v>
      </c>
      <c r="E5" s="14">
        <v>70</v>
      </c>
      <c r="F5" s="14">
        <v>10</v>
      </c>
      <c r="G5" s="14">
        <v>0</v>
      </c>
      <c r="H5" s="14">
        <v>0</v>
      </c>
      <c r="I5" s="13">
        <v>0.5</v>
      </c>
      <c r="J5" s="13">
        <v>0.08</v>
      </c>
      <c r="K5" s="13">
        <v>0</v>
      </c>
      <c r="L5" s="25">
        <v>0</v>
      </c>
    </row>
    <row r="6" spans="1:12" x14ac:dyDescent="0.25">
      <c r="A6" s="19" t="s">
        <v>179</v>
      </c>
      <c r="B6" s="13">
        <v>4.76</v>
      </c>
      <c r="C6" s="13">
        <v>1.04</v>
      </c>
      <c r="D6" s="13">
        <v>31.963999999999999</v>
      </c>
      <c r="E6" s="14">
        <v>156.6</v>
      </c>
      <c r="F6" s="14">
        <v>37.200000000000003</v>
      </c>
      <c r="G6" s="14">
        <v>0</v>
      </c>
      <c r="H6" s="14">
        <v>0</v>
      </c>
      <c r="I6" s="13">
        <v>1.94</v>
      </c>
      <c r="J6" s="13">
        <v>0.24360000000000001</v>
      </c>
      <c r="K6" s="13">
        <v>0</v>
      </c>
      <c r="L6" s="25">
        <v>0</v>
      </c>
    </row>
    <row r="7" spans="1:12" x14ac:dyDescent="0.25">
      <c r="A7" s="68" t="s">
        <v>187</v>
      </c>
      <c r="B7" s="67">
        <f>B6-B1</f>
        <v>2.96</v>
      </c>
      <c r="C7" s="67">
        <f t="shared" ref="C7:L7" si="3">C6-C1</f>
        <v>0.74</v>
      </c>
      <c r="D7" s="67">
        <f t="shared" si="3"/>
        <v>21.163999999999998</v>
      </c>
      <c r="E7" s="67">
        <f t="shared" si="3"/>
        <v>103.6</v>
      </c>
      <c r="F7" s="67">
        <f t="shared" si="3"/>
        <v>19.200000000000003</v>
      </c>
      <c r="G7" s="67">
        <f t="shared" si="3"/>
        <v>0</v>
      </c>
      <c r="H7" s="67">
        <f t="shared" si="3"/>
        <v>0</v>
      </c>
      <c r="I7" s="67">
        <f t="shared" si="3"/>
        <v>0.96</v>
      </c>
      <c r="J7" s="67">
        <f t="shared" si="3"/>
        <v>0.15360000000000001</v>
      </c>
      <c r="K7" s="67">
        <f t="shared" si="3"/>
        <v>0</v>
      </c>
      <c r="L7" s="67">
        <f t="shared" si="3"/>
        <v>0</v>
      </c>
    </row>
    <row r="8" spans="1:12" x14ac:dyDescent="0.25">
      <c r="A8" s="68" t="s">
        <v>175</v>
      </c>
      <c r="B8" s="67">
        <f>B5*39/25</f>
        <v>3.12</v>
      </c>
      <c r="C8" s="67">
        <f t="shared" ref="C8:L8" si="4">C5*39/25</f>
        <v>0.78</v>
      </c>
      <c r="D8" s="67">
        <f t="shared" si="4"/>
        <v>22.308000000000003</v>
      </c>
      <c r="E8" s="67">
        <f t="shared" si="4"/>
        <v>109.2</v>
      </c>
      <c r="F8" s="67">
        <f t="shared" si="4"/>
        <v>15.6</v>
      </c>
      <c r="G8" s="67">
        <f t="shared" si="4"/>
        <v>0</v>
      </c>
      <c r="H8" s="67">
        <f t="shared" si="4"/>
        <v>0</v>
      </c>
      <c r="I8" s="67">
        <f t="shared" si="4"/>
        <v>0.78</v>
      </c>
      <c r="J8" s="67">
        <f t="shared" si="4"/>
        <v>0.12480000000000001</v>
      </c>
      <c r="K8" s="67">
        <f t="shared" si="4"/>
        <v>0</v>
      </c>
      <c r="L8" s="67">
        <f t="shared" si="4"/>
        <v>0</v>
      </c>
    </row>
    <row r="9" spans="1:12" x14ac:dyDescent="0.25">
      <c r="A9" s="68" t="s">
        <v>173</v>
      </c>
      <c r="B9" s="67">
        <f t="shared" ref="B9:L9" si="5">B8+B1</f>
        <v>4.92</v>
      </c>
      <c r="C9" s="67">
        <f t="shared" si="5"/>
        <v>1.08</v>
      </c>
      <c r="D9" s="67">
        <f t="shared" si="5"/>
        <v>33.108000000000004</v>
      </c>
      <c r="E9" s="67">
        <f t="shared" si="5"/>
        <v>162.19999999999999</v>
      </c>
      <c r="F9" s="67">
        <f t="shared" si="5"/>
        <v>33.6</v>
      </c>
      <c r="G9" s="67">
        <f t="shared" si="5"/>
        <v>0</v>
      </c>
      <c r="H9" s="67">
        <f t="shared" si="5"/>
        <v>0</v>
      </c>
      <c r="I9" s="67">
        <f t="shared" si="5"/>
        <v>1.76</v>
      </c>
      <c r="J9" s="67">
        <f t="shared" si="5"/>
        <v>0.21479999999999999</v>
      </c>
      <c r="K9" s="67">
        <f t="shared" si="5"/>
        <v>0</v>
      </c>
      <c r="L9" s="67">
        <f t="shared" si="5"/>
        <v>0</v>
      </c>
    </row>
    <row r="10" spans="1:12" x14ac:dyDescent="0.25">
      <c r="A10" s="68" t="s">
        <v>99</v>
      </c>
      <c r="B10" s="67">
        <f t="shared" ref="B10:L10" si="6">B5*23/25</f>
        <v>1.84</v>
      </c>
      <c r="C10" s="67">
        <f t="shared" si="6"/>
        <v>0.46</v>
      </c>
      <c r="D10" s="67">
        <f t="shared" si="6"/>
        <v>13.156000000000001</v>
      </c>
      <c r="E10" s="67">
        <f t="shared" si="6"/>
        <v>64.400000000000006</v>
      </c>
      <c r="F10" s="67">
        <f t="shared" si="6"/>
        <v>9.1999999999999993</v>
      </c>
      <c r="G10" s="67">
        <f t="shared" si="6"/>
        <v>0</v>
      </c>
      <c r="H10" s="67">
        <f t="shared" si="6"/>
        <v>0</v>
      </c>
      <c r="I10" s="67">
        <f t="shared" si="6"/>
        <v>0.46</v>
      </c>
      <c r="J10" s="67">
        <f t="shared" si="6"/>
        <v>7.3599999999999999E-2</v>
      </c>
      <c r="K10" s="67">
        <f t="shared" si="6"/>
        <v>0</v>
      </c>
      <c r="L10" s="67">
        <f t="shared" si="6"/>
        <v>0</v>
      </c>
    </row>
    <row r="11" spans="1:12" x14ac:dyDescent="0.25">
      <c r="A11" s="68" t="s">
        <v>97</v>
      </c>
      <c r="B11" s="67">
        <f t="shared" ref="B11:L11" si="7">B5*30/25</f>
        <v>2.4</v>
      </c>
      <c r="C11" s="67">
        <f t="shared" si="7"/>
        <v>0.6</v>
      </c>
      <c r="D11" s="67">
        <f t="shared" si="7"/>
        <v>17.16</v>
      </c>
      <c r="E11" s="67">
        <f t="shared" si="7"/>
        <v>84</v>
      </c>
      <c r="F11" s="67">
        <f t="shared" si="7"/>
        <v>12</v>
      </c>
      <c r="G11" s="67">
        <f t="shared" si="7"/>
        <v>0</v>
      </c>
      <c r="H11" s="67">
        <f t="shared" si="7"/>
        <v>0</v>
      </c>
      <c r="I11" s="67">
        <f t="shared" si="7"/>
        <v>0.6</v>
      </c>
      <c r="J11" s="67">
        <f t="shared" si="7"/>
        <v>9.6000000000000002E-2</v>
      </c>
      <c r="K11" s="67">
        <f t="shared" si="7"/>
        <v>0</v>
      </c>
      <c r="L11" s="67">
        <f t="shared" si="7"/>
        <v>0</v>
      </c>
    </row>
    <row r="12" spans="1:12" x14ac:dyDescent="0.25">
      <c r="A12" t="s">
        <v>98</v>
      </c>
      <c r="B12">
        <f t="shared" ref="B12:L12" si="8">B5*35/25</f>
        <v>2.8</v>
      </c>
      <c r="C12">
        <f t="shared" si="8"/>
        <v>0.7</v>
      </c>
      <c r="D12">
        <f t="shared" si="8"/>
        <v>20.02</v>
      </c>
      <c r="E12">
        <f t="shared" si="8"/>
        <v>98</v>
      </c>
      <c r="F12">
        <f t="shared" si="8"/>
        <v>14</v>
      </c>
      <c r="G12">
        <f t="shared" si="8"/>
        <v>0</v>
      </c>
      <c r="H12">
        <f t="shared" si="8"/>
        <v>0</v>
      </c>
      <c r="I12">
        <f t="shared" si="8"/>
        <v>0.7</v>
      </c>
      <c r="J12">
        <f t="shared" si="8"/>
        <v>0.11200000000000002</v>
      </c>
      <c r="K12">
        <f t="shared" si="8"/>
        <v>0</v>
      </c>
      <c r="L12">
        <f t="shared" si="8"/>
        <v>0</v>
      </c>
    </row>
    <row r="13" spans="1:12" x14ac:dyDescent="0.25">
      <c r="A13">
        <v>40</v>
      </c>
      <c r="B13">
        <f t="shared" ref="B13:L13" si="9">B5*40/25</f>
        <v>3.2</v>
      </c>
      <c r="C13">
        <f t="shared" si="9"/>
        <v>0.8</v>
      </c>
      <c r="D13">
        <f t="shared" si="9"/>
        <v>22.88</v>
      </c>
      <c r="E13">
        <f t="shared" si="9"/>
        <v>112</v>
      </c>
      <c r="F13">
        <f t="shared" si="9"/>
        <v>16</v>
      </c>
      <c r="G13">
        <f t="shared" si="9"/>
        <v>0</v>
      </c>
      <c r="H13">
        <f t="shared" si="9"/>
        <v>0</v>
      </c>
      <c r="I13">
        <f t="shared" si="9"/>
        <v>0.8</v>
      </c>
      <c r="J13">
        <f t="shared" si="9"/>
        <v>0.128</v>
      </c>
      <c r="K13">
        <f t="shared" si="9"/>
        <v>0</v>
      </c>
      <c r="L13">
        <f t="shared" si="9"/>
        <v>0</v>
      </c>
    </row>
    <row r="14" spans="1:12" x14ac:dyDescent="0.25">
      <c r="A14" s="68" t="s">
        <v>108</v>
      </c>
      <c r="B14">
        <f t="shared" ref="B14:L14" si="10">B5*2</f>
        <v>4</v>
      </c>
      <c r="C14">
        <f t="shared" si="10"/>
        <v>1</v>
      </c>
      <c r="D14">
        <f t="shared" si="10"/>
        <v>28.6</v>
      </c>
      <c r="E14">
        <f t="shared" si="10"/>
        <v>140</v>
      </c>
      <c r="F14">
        <f t="shared" si="10"/>
        <v>20</v>
      </c>
      <c r="G14">
        <f t="shared" si="10"/>
        <v>0</v>
      </c>
      <c r="H14">
        <f t="shared" si="10"/>
        <v>0</v>
      </c>
      <c r="I14">
        <f t="shared" si="10"/>
        <v>1</v>
      </c>
      <c r="J14">
        <f t="shared" si="10"/>
        <v>0.16</v>
      </c>
      <c r="K14">
        <f t="shared" si="10"/>
        <v>0</v>
      </c>
      <c r="L14">
        <f t="shared" si="10"/>
        <v>0</v>
      </c>
    </row>
    <row r="15" spans="1:12" x14ac:dyDescent="0.25">
      <c r="A15" t="s">
        <v>91</v>
      </c>
      <c r="B15" s="66">
        <f t="shared" ref="B15:L15" si="11">B1+B12</f>
        <v>4.5999999999999996</v>
      </c>
      <c r="C15" s="66">
        <f t="shared" si="11"/>
        <v>1</v>
      </c>
      <c r="D15" s="66">
        <f t="shared" si="11"/>
        <v>30.82</v>
      </c>
      <c r="E15" s="66">
        <f t="shared" si="11"/>
        <v>151</v>
      </c>
      <c r="F15" s="66">
        <f t="shared" si="11"/>
        <v>32</v>
      </c>
      <c r="G15" s="66">
        <f t="shared" si="11"/>
        <v>0</v>
      </c>
      <c r="H15" s="66">
        <f t="shared" si="11"/>
        <v>0</v>
      </c>
      <c r="I15" s="66">
        <f t="shared" si="11"/>
        <v>1.68</v>
      </c>
      <c r="J15" s="66">
        <f t="shared" si="11"/>
        <v>0.20200000000000001</v>
      </c>
      <c r="K15" s="66">
        <f t="shared" si="11"/>
        <v>0</v>
      </c>
      <c r="L15" s="66">
        <f t="shared" si="11"/>
        <v>0</v>
      </c>
    </row>
    <row r="16" spans="1:12" x14ac:dyDescent="0.25">
      <c r="A16" t="s">
        <v>87</v>
      </c>
      <c r="B16" s="66">
        <f t="shared" ref="B16:L16" si="12">B13+B1</f>
        <v>5</v>
      </c>
      <c r="C16" s="66">
        <f t="shared" si="12"/>
        <v>1.1000000000000001</v>
      </c>
      <c r="D16" s="66">
        <f t="shared" si="12"/>
        <v>33.68</v>
      </c>
      <c r="E16" s="66">
        <f t="shared" si="12"/>
        <v>165</v>
      </c>
      <c r="F16" s="66">
        <f t="shared" si="12"/>
        <v>34</v>
      </c>
      <c r="G16" s="66">
        <f t="shared" si="12"/>
        <v>0</v>
      </c>
      <c r="H16" s="66">
        <f t="shared" si="12"/>
        <v>0</v>
      </c>
      <c r="I16" s="66">
        <f t="shared" si="12"/>
        <v>1.78</v>
      </c>
      <c r="J16" s="66">
        <f t="shared" si="12"/>
        <v>0.218</v>
      </c>
      <c r="K16" s="66">
        <f t="shared" si="12"/>
        <v>0</v>
      </c>
      <c r="L16" s="66">
        <f t="shared" si="12"/>
        <v>0</v>
      </c>
    </row>
    <row r="17" spans="1:12" x14ac:dyDescent="0.25">
      <c r="A17" t="s">
        <v>92</v>
      </c>
      <c r="B17" s="66">
        <f t="shared" ref="B17:L17" si="13">B1+B11</f>
        <v>4.2</v>
      </c>
      <c r="C17" s="66">
        <f t="shared" si="13"/>
        <v>0.89999999999999991</v>
      </c>
      <c r="D17" s="66">
        <f t="shared" si="13"/>
        <v>27.96</v>
      </c>
      <c r="E17" s="66">
        <f t="shared" si="13"/>
        <v>137</v>
      </c>
      <c r="F17" s="66">
        <f t="shared" si="13"/>
        <v>30</v>
      </c>
      <c r="G17" s="66">
        <f t="shared" si="13"/>
        <v>0</v>
      </c>
      <c r="H17" s="66">
        <f t="shared" si="13"/>
        <v>0</v>
      </c>
      <c r="I17" s="66">
        <f t="shared" si="13"/>
        <v>1.58</v>
      </c>
      <c r="J17" s="66">
        <f t="shared" si="13"/>
        <v>0.186</v>
      </c>
      <c r="K17" s="66">
        <f t="shared" si="13"/>
        <v>0</v>
      </c>
      <c r="L17" s="66">
        <f t="shared" si="13"/>
        <v>0</v>
      </c>
    </row>
    <row r="18" spans="1:12" s="69" customFormat="1" x14ac:dyDescent="0.25">
      <c r="A18" t="s">
        <v>94</v>
      </c>
      <c r="B18" s="66">
        <f t="shared" ref="B18:L18" si="14">B1+B10</f>
        <v>3.64</v>
      </c>
      <c r="C18" s="66">
        <f t="shared" si="14"/>
        <v>0.76</v>
      </c>
      <c r="D18" s="66">
        <f t="shared" si="14"/>
        <v>23.956000000000003</v>
      </c>
      <c r="E18" s="66">
        <f t="shared" si="14"/>
        <v>117.4</v>
      </c>
      <c r="F18" s="66">
        <f t="shared" si="14"/>
        <v>27.2</v>
      </c>
      <c r="G18" s="66">
        <f t="shared" si="14"/>
        <v>0</v>
      </c>
      <c r="H18" s="66">
        <f t="shared" si="14"/>
        <v>0</v>
      </c>
      <c r="I18" s="66">
        <f t="shared" si="14"/>
        <v>1.44</v>
      </c>
      <c r="J18" s="66">
        <f t="shared" si="14"/>
        <v>0.1636</v>
      </c>
      <c r="K18" s="66">
        <f t="shared" si="14"/>
        <v>0</v>
      </c>
      <c r="L18" s="66">
        <f t="shared" si="14"/>
        <v>0</v>
      </c>
    </row>
    <row r="19" spans="1:12" x14ac:dyDescent="0.25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</row>
    <row r="20" spans="1:12" x14ac:dyDescent="0.25">
      <c r="A20" s="19" t="s">
        <v>112</v>
      </c>
      <c r="B20" s="13">
        <v>1.4</v>
      </c>
      <c r="C20" s="13">
        <v>0.5</v>
      </c>
      <c r="D20" s="13">
        <v>10</v>
      </c>
      <c r="E20" s="14">
        <v>48</v>
      </c>
      <c r="F20" s="14">
        <v>0</v>
      </c>
      <c r="G20" s="14">
        <v>0</v>
      </c>
      <c r="H20" s="14">
        <v>0</v>
      </c>
      <c r="I20" s="13">
        <v>0</v>
      </c>
      <c r="J20" s="13">
        <v>0</v>
      </c>
      <c r="K20" s="13">
        <v>0</v>
      </c>
      <c r="L20" s="25">
        <v>0</v>
      </c>
    </row>
    <row r="21" spans="1:12" x14ac:dyDescent="0.25">
      <c r="A21" s="68" t="s">
        <v>25</v>
      </c>
      <c r="B21" s="67">
        <f>B20*25/20</f>
        <v>1.75</v>
      </c>
      <c r="C21" s="67">
        <f t="shared" ref="C21:L21" si="15">C20*25/20</f>
        <v>0.625</v>
      </c>
      <c r="D21" s="67">
        <f t="shared" si="15"/>
        <v>12.5</v>
      </c>
      <c r="E21" s="67">
        <f t="shared" si="15"/>
        <v>60</v>
      </c>
      <c r="F21" s="67">
        <f t="shared" si="15"/>
        <v>0</v>
      </c>
      <c r="G21" s="67">
        <f t="shared" si="15"/>
        <v>0</v>
      </c>
      <c r="H21" s="67">
        <f t="shared" si="15"/>
        <v>0</v>
      </c>
      <c r="I21" s="67">
        <f t="shared" si="15"/>
        <v>0</v>
      </c>
      <c r="J21" s="67">
        <f t="shared" si="15"/>
        <v>0</v>
      </c>
      <c r="K21" s="67">
        <f t="shared" si="15"/>
        <v>0</v>
      </c>
      <c r="L21" s="67">
        <f t="shared" si="15"/>
        <v>0</v>
      </c>
    </row>
    <row r="22" spans="1:12" x14ac:dyDescent="0.25">
      <c r="A22" s="68" t="s">
        <v>97</v>
      </c>
      <c r="B22" s="67">
        <f t="shared" ref="B22:L22" si="16">B20*30/20</f>
        <v>2.1</v>
      </c>
      <c r="C22" s="67">
        <f t="shared" si="16"/>
        <v>0.75</v>
      </c>
      <c r="D22" s="67">
        <f t="shared" si="16"/>
        <v>15</v>
      </c>
      <c r="E22" s="67">
        <f t="shared" si="16"/>
        <v>72</v>
      </c>
      <c r="F22" s="67">
        <f t="shared" si="16"/>
        <v>0</v>
      </c>
      <c r="G22" s="67">
        <f t="shared" si="16"/>
        <v>0</v>
      </c>
      <c r="H22" s="67">
        <f t="shared" si="16"/>
        <v>0</v>
      </c>
      <c r="I22" s="67">
        <f t="shared" si="16"/>
        <v>0</v>
      </c>
      <c r="J22" s="67">
        <f t="shared" si="16"/>
        <v>0</v>
      </c>
      <c r="K22" s="67">
        <f t="shared" si="16"/>
        <v>0</v>
      </c>
      <c r="L22" s="67">
        <f t="shared" si="16"/>
        <v>0</v>
      </c>
    </row>
    <row r="23" spans="1:12" x14ac:dyDescent="0.25">
      <c r="A23">
        <v>35</v>
      </c>
      <c r="B23">
        <f t="shared" ref="B23:L23" si="17">B20*35/20</f>
        <v>2.4500000000000002</v>
      </c>
      <c r="C23">
        <f t="shared" si="17"/>
        <v>0.875</v>
      </c>
      <c r="D23">
        <f t="shared" si="17"/>
        <v>17.5</v>
      </c>
      <c r="E23">
        <f t="shared" si="17"/>
        <v>84</v>
      </c>
      <c r="F23">
        <f t="shared" si="17"/>
        <v>0</v>
      </c>
      <c r="G23">
        <f t="shared" si="17"/>
        <v>0</v>
      </c>
      <c r="H23">
        <f t="shared" si="17"/>
        <v>0</v>
      </c>
      <c r="I23">
        <f t="shared" si="17"/>
        <v>0</v>
      </c>
      <c r="J23">
        <f t="shared" si="17"/>
        <v>0</v>
      </c>
      <c r="K23">
        <f t="shared" si="17"/>
        <v>0</v>
      </c>
      <c r="L23">
        <f t="shared" si="17"/>
        <v>0</v>
      </c>
    </row>
    <row r="24" spans="1:12" x14ac:dyDescent="0.25">
      <c r="A24">
        <v>40</v>
      </c>
      <c r="B24">
        <f t="shared" ref="B24:L24" si="18">B20*2</f>
        <v>2.8</v>
      </c>
      <c r="C24">
        <f t="shared" si="18"/>
        <v>1</v>
      </c>
      <c r="D24">
        <f t="shared" si="18"/>
        <v>20</v>
      </c>
      <c r="E24">
        <f t="shared" si="18"/>
        <v>96</v>
      </c>
      <c r="F24">
        <f t="shared" si="18"/>
        <v>0</v>
      </c>
      <c r="G24">
        <f t="shared" si="18"/>
        <v>0</v>
      </c>
      <c r="H24">
        <f t="shared" si="18"/>
        <v>0</v>
      </c>
      <c r="I24">
        <f t="shared" si="18"/>
        <v>0</v>
      </c>
      <c r="J24">
        <f t="shared" si="18"/>
        <v>0</v>
      </c>
      <c r="K24">
        <f t="shared" si="18"/>
        <v>0</v>
      </c>
      <c r="L24">
        <f t="shared" si="18"/>
        <v>0</v>
      </c>
    </row>
    <row r="25" spans="1:12" x14ac:dyDescent="0.25">
      <c r="A25">
        <v>45</v>
      </c>
      <c r="B25">
        <f>B20*45/20</f>
        <v>3.1499999999999995</v>
      </c>
      <c r="C25">
        <f t="shared" ref="C25:L25" si="19">C20*45/20</f>
        <v>1.125</v>
      </c>
      <c r="D25">
        <f t="shared" si="19"/>
        <v>22.5</v>
      </c>
      <c r="E25">
        <f t="shared" si="19"/>
        <v>108</v>
      </c>
      <c r="F25">
        <f t="shared" si="19"/>
        <v>0</v>
      </c>
      <c r="G25">
        <f t="shared" si="19"/>
        <v>0</v>
      </c>
      <c r="H25">
        <f t="shared" si="19"/>
        <v>0</v>
      </c>
      <c r="I25">
        <f t="shared" si="19"/>
        <v>0</v>
      </c>
      <c r="J25">
        <f t="shared" si="19"/>
        <v>0</v>
      </c>
      <c r="K25">
        <f t="shared" si="19"/>
        <v>0</v>
      </c>
      <c r="L25">
        <f t="shared" si="19"/>
        <v>0</v>
      </c>
    </row>
    <row r="26" spans="1:12" x14ac:dyDescent="0.25">
      <c r="A26">
        <v>50</v>
      </c>
      <c r="B26">
        <f>B20*50/20</f>
        <v>3.5</v>
      </c>
      <c r="C26">
        <f t="shared" ref="C26:L26" si="20">C20*50/20</f>
        <v>1.25</v>
      </c>
      <c r="D26">
        <f t="shared" si="20"/>
        <v>25</v>
      </c>
      <c r="E26">
        <f t="shared" si="20"/>
        <v>120</v>
      </c>
      <c r="F26">
        <f t="shared" si="20"/>
        <v>0</v>
      </c>
      <c r="G26">
        <f t="shared" si="20"/>
        <v>0</v>
      </c>
      <c r="H26">
        <f t="shared" si="20"/>
        <v>0</v>
      </c>
      <c r="I26">
        <f t="shared" si="20"/>
        <v>0</v>
      </c>
      <c r="J26">
        <f t="shared" si="20"/>
        <v>0</v>
      </c>
      <c r="K26">
        <f t="shared" si="20"/>
        <v>0</v>
      </c>
      <c r="L26">
        <f t="shared" si="20"/>
        <v>0</v>
      </c>
    </row>
    <row r="27" spans="1:12" x14ac:dyDescent="0.25">
      <c r="A27" t="s">
        <v>92</v>
      </c>
      <c r="B27" s="66">
        <f t="shared" ref="B27:L27" si="21">B1+B22</f>
        <v>3.9000000000000004</v>
      </c>
      <c r="C27" s="66">
        <f t="shared" si="21"/>
        <v>1.05</v>
      </c>
      <c r="D27" s="66">
        <f t="shared" si="21"/>
        <v>25.8</v>
      </c>
      <c r="E27" s="66">
        <f t="shared" si="21"/>
        <v>125</v>
      </c>
      <c r="F27" s="66">
        <f t="shared" si="21"/>
        <v>18</v>
      </c>
      <c r="G27" s="66">
        <f t="shared" si="21"/>
        <v>0</v>
      </c>
      <c r="H27" s="66">
        <f t="shared" si="21"/>
        <v>0</v>
      </c>
      <c r="I27" s="66">
        <f t="shared" si="21"/>
        <v>0.98</v>
      </c>
      <c r="J27" s="66">
        <f t="shared" si="21"/>
        <v>0.09</v>
      </c>
      <c r="K27" s="66">
        <f t="shared" si="21"/>
        <v>0</v>
      </c>
      <c r="L27" s="66">
        <f t="shared" si="21"/>
        <v>0</v>
      </c>
    </row>
    <row r="28" spans="1:12" x14ac:dyDescent="0.25">
      <c r="A28" t="s">
        <v>91</v>
      </c>
      <c r="B28" s="66">
        <f t="shared" ref="B28:L28" si="22">B1+B23</f>
        <v>4.25</v>
      </c>
      <c r="C28" s="66">
        <f t="shared" si="22"/>
        <v>1.175</v>
      </c>
      <c r="D28" s="66">
        <f t="shared" si="22"/>
        <v>28.3</v>
      </c>
      <c r="E28" s="66">
        <f t="shared" si="22"/>
        <v>137</v>
      </c>
      <c r="F28" s="66">
        <f t="shared" si="22"/>
        <v>18</v>
      </c>
      <c r="G28" s="66">
        <f t="shared" si="22"/>
        <v>0</v>
      </c>
      <c r="H28" s="66">
        <f t="shared" si="22"/>
        <v>0</v>
      </c>
      <c r="I28" s="66">
        <f t="shared" si="22"/>
        <v>0.98</v>
      </c>
      <c r="J28" s="66">
        <f t="shared" si="22"/>
        <v>0.09</v>
      </c>
      <c r="K28" s="66">
        <f t="shared" si="22"/>
        <v>0</v>
      </c>
      <c r="L28" s="66">
        <f t="shared" si="22"/>
        <v>0</v>
      </c>
    </row>
    <row r="29" spans="1:12" x14ac:dyDescent="0.25">
      <c r="A29" t="s">
        <v>87</v>
      </c>
      <c r="B29" s="66">
        <f t="shared" ref="B29:L29" si="23">B1+B24</f>
        <v>4.5999999999999996</v>
      </c>
      <c r="C29" s="66">
        <f t="shared" si="23"/>
        <v>1.3</v>
      </c>
      <c r="D29" s="66">
        <f t="shared" si="23"/>
        <v>30.8</v>
      </c>
      <c r="E29" s="66">
        <f t="shared" si="23"/>
        <v>149</v>
      </c>
      <c r="F29" s="66">
        <f t="shared" si="23"/>
        <v>18</v>
      </c>
      <c r="G29" s="66">
        <f t="shared" si="23"/>
        <v>0</v>
      </c>
      <c r="H29" s="66">
        <f t="shared" si="23"/>
        <v>0</v>
      </c>
      <c r="I29" s="66">
        <f t="shared" si="23"/>
        <v>0.98</v>
      </c>
      <c r="J29" s="66">
        <f t="shared" si="23"/>
        <v>0.09</v>
      </c>
      <c r="K29" s="66">
        <f t="shared" si="23"/>
        <v>0</v>
      </c>
      <c r="L29" s="66">
        <f t="shared" si="23"/>
        <v>0</v>
      </c>
    </row>
    <row r="30" spans="1:12" x14ac:dyDescent="0.25">
      <c r="A30" t="s">
        <v>42</v>
      </c>
      <c r="B30" s="66">
        <f t="shared" ref="B30:L30" si="24">B20+B1</f>
        <v>3.2</v>
      </c>
      <c r="C30" s="66">
        <f t="shared" si="24"/>
        <v>0.8</v>
      </c>
      <c r="D30" s="66">
        <f t="shared" si="24"/>
        <v>20.8</v>
      </c>
      <c r="E30" s="66">
        <f t="shared" si="24"/>
        <v>101</v>
      </c>
      <c r="F30" s="66">
        <f t="shared" si="24"/>
        <v>18</v>
      </c>
      <c r="G30" s="66">
        <f t="shared" si="24"/>
        <v>0</v>
      </c>
      <c r="H30" s="66">
        <f t="shared" si="24"/>
        <v>0</v>
      </c>
      <c r="I30" s="66">
        <f t="shared" si="24"/>
        <v>0.98</v>
      </c>
      <c r="J30" s="66">
        <f t="shared" si="24"/>
        <v>0.09</v>
      </c>
      <c r="K30" s="66">
        <f t="shared" si="24"/>
        <v>0</v>
      </c>
      <c r="L30" s="66">
        <f t="shared" si="24"/>
        <v>0</v>
      </c>
    </row>
    <row r="31" spans="1:12" x14ac:dyDescent="0.25">
      <c r="A31" t="s">
        <v>93</v>
      </c>
      <c r="B31" s="66">
        <f t="shared" ref="B31:L31" si="25">B20+B2</f>
        <v>2.84</v>
      </c>
      <c r="C31" s="66">
        <f t="shared" si="25"/>
        <v>0.74</v>
      </c>
      <c r="D31" s="66">
        <f t="shared" si="25"/>
        <v>18.64</v>
      </c>
      <c r="E31" s="66">
        <f t="shared" si="25"/>
        <v>90.4</v>
      </c>
      <c r="F31" s="66">
        <f t="shared" si="25"/>
        <v>14.4</v>
      </c>
      <c r="G31" s="66">
        <f t="shared" si="25"/>
        <v>0</v>
      </c>
      <c r="H31" s="66">
        <f t="shared" si="25"/>
        <v>0</v>
      </c>
      <c r="I31" s="66">
        <f t="shared" si="25"/>
        <v>0.78400000000000003</v>
      </c>
      <c r="J31" s="66">
        <f t="shared" si="25"/>
        <v>7.1999999999999995E-2</v>
      </c>
      <c r="K31" s="66">
        <f t="shared" si="25"/>
        <v>0</v>
      </c>
      <c r="L31" s="66">
        <f t="shared" si="25"/>
        <v>0</v>
      </c>
    </row>
    <row r="32" spans="1:12" x14ac:dyDescent="0.25">
      <c r="A32" t="s">
        <v>106</v>
      </c>
      <c r="B32">
        <f t="shared" ref="B32:L32" si="26">B5*29/25</f>
        <v>2.3199999999999998</v>
      </c>
      <c r="C32">
        <f t="shared" si="26"/>
        <v>0.57999999999999996</v>
      </c>
      <c r="D32">
        <f t="shared" si="26"/>
        <v>16.588000000000001</v>
      </c>
      <c r="E32">
        <f t="shared" si="26"/>
        <v>81.2</v>
      </c>
      <c r="F32">
        <f t="shared" si="26"/>
        <v>11.6</v>
      </c>
      <c r="G32">
        <f t="shared" si="26"/>
        <v>0</v>
      </c>
      <c r="H32">
        <f t="shared" si="26"/>
        <v>0</v>
      </c>
      <c r="I32">
        <f t="shared" si="26"/>
        <v>0.57999999999999996</v>
      </c>
      <c r="J32">
        <f t="shared" si="26"/>
        <v>9.2799999999999994E-2</v>
      </c>
      <c r="K32">
        <f t="shared" si="26"/>
        <v>0</v>
      </c>
      <c r="L32">
        <f t="shared" si="26"/>
        <v>0</v>
      </c>
    </row>
    <row r="33" spans="1:13" x14ac:dyDescent="0.25">
      <c r="A33" t="s">
        <v>107</v>
      </c>
    </row>
    <row r="34" spans="1:13" x14ac:dyDescent="0.25">
      <c r="A34" t="s">
        <v>103</v>
      </c>
      <c r="B34" s="66">
        <f t="shared" ref="B34:L34" si="27">B1+B14</f>
        <v>5.8</v>
      </c>
      <c r="C34" s="66">
        <f t="shared" si="27"/>
        <v>1.3</v>
      </c>
      <c r="D34" s="66">
        <f t="shared" si="27"/>
        <v>39.400000000000006</v>
      </c>
      <c r="E34" s="66">
        <f t="shared" si="27"/>
        <v>193</v>
      </c>
      <c r="F34" s="66">
        <f t="shared" si="27"/>
        <v>38</v>
      </c>
      <c r="G34" s="66">
        <f t="shared" si="27"/>
        <v>0</v>
      </c>
      <c r="H34" s="66">
        <f t="shared" si="27"/>
        <v>0</v>
      </c>
      <c r="I34" s="66">
        <f t="shared" si="27"/>
        <v>1.98</v>
      </c>
      <c r="J34" s="66">
        <f t="shared" si="27"/>
        <v>0.25</v>
      </c>
      <c r="K34" s="66">
        <f t="shared" si="27"/>
        <v>0</v>
      </c>
      <c r="L34" s="66">
        <f t="shared" si="27"/>
        <v>0</v>
      </c>
    </row>
    <row r="35" spans="1:13" x14ac:dyDescent="0.25">
      <c r="A35" t="s">
        <v>110</v>
      </c>
      <c r="B35" s="66">
        <f t="shared" ref="B35:L35" si="28">B3+B13</f>
        <v>5.36</v>
      </c>
      <c r="C35" s="66">
        <f t="shared" si="28"/>
        <v>1.1600000000000001</v>
      </c>
      <c r="D35" s="66">
        <f t="shared" si="28"/>
        <v>35.840000000000003</v>
      </c>
      <c r="E35" s="66">
        <f t="shared" si="28"/>
        <v>175.6</v>
      </c>
      <c r="F35" s="66">
        <f t="shared" si="28"/>
        <v>37.6</v>
      </c>
      <c r="G35" s="66">
        <f t="shared" si="28"/>
        <v>0</v>
      </c>
      <c r="H35" s="66">
        <f t="shared" si="28"/>
        <v>0</v>
      </c>
      <c r="I35" s="66">
        <f t="shared" si="28"/>
        <v>1.976</v>
      </c>
      <c r="J35" s="66">
        <f t="shared" si="28"/>
        <v>0.23599999999999999</v>
      </c>
      <c r="K35" s="66">
        <f t="shared" si="28"/>
        <v>0</v>
      </c>
      <c r="L35" s="66">
        <f t="shared" si="28"/>
        <v>0</v>
      </c>
    </row>
    <row r="36" spans="1:13" x14ac:dyDescent="0.25">
      <c r="A36" t="s">
        <v>114</v>
      </c>
      <c r="B36" s="66">
        <f t="shared" ref="B36:L36" si="29">B4+B26</f>
        <v>6.02</v>
      </c>
      <c r="C36" s="66">
        <f t="shared" si="29"/>
        <v>1.67</v>
      </c>
      <c r="D36" s="66">
        <f t="shared" si="29"/>
        <v>40.119999999999997</v>
      </c>
      <c r="E36" s="66">
        <f t="shared" si="29"/>
        <v>194.2</v>
      </c>
      <c r="F36" s="66">
        <f t="shared" si="29"/>
        <v>25.2</v>
      </c>
      <c r="G36" s="66">
        <f t="shared" si="29"/>
        <v>0</v>
      </c>
      <c r="H36" s="66">
        <f t="shared" si="29"/>
        <v>0</v>
      </c>
      <c r="I36" s="66">
        <f t="shared" si="29"/>
        <v>1.3719999999999999</v>
      </c>
      <c r="J36" s="66">
        <f t="shared" si="29"/>
        <v>0.126</v>
      </c>
      <c r="K36" s="66">
        <f t="shared" si="29"/>
        <v>0</v>
      </c>
      <c r="L36" s="66">
        <f t="shared" si="29"/>
        <v>0</v>
      </c>
    </row>
    <row r="37" spans="1:13" x14ac:dyDescent="0.25">
      <c r="A37" t="s">
        <v>115</v>
      </c>
      <c r="B37" s="66">
        <f t="shared" ref="B37:L37" si="30">B1+B20</f>
        <v>3.2</v>
      </c>
      <c r="C37" s="66">
        <f t="shared" si="30"/>
        <v>0.8</v>
      </c>
      <c r="D37" s="66">
        <f t="shared" si="30"/>
        <v>20.8</v>
      </c>
      <c r="E37" s="66">
        <f t="shared" si="30"/>
        <v>101</v>
      </c>
      <c r="F37" s="66">
        <f t="shared" si="30"/>
        <v>18</v>
      </c>
      <c r="G37" s="66">
        <f t="shared" si="30"/>
        <v>0</v>
      </c>
      <c r="H37" s="66">
        <f t="shared" si="30"/>
        <v>0</v>
      </c>
      <c r="I37" s="66">
        <f t="shared" si="30"/>
        <v>0.98</v>
      </c>
      <c r="J37" s="66">
        <f t="shared" si="30"/>
        <v>0.09</v>
      </c>
      <c r="K37" s="66">
        <f t="shared" si="30"/>
        <v>0</v>
      </c>
      <c r="L37" s="66">
        <f t="shared" si="30"/>
        <v>0</v>
      </c>
    </row>
    <row r="38" spans="1:13" x14ac:dyDescent="0.25">
      <c r="A38" t="s">
        <v>116</v>
      </c>
      <c r="B38" s="66">
        <f t="shared" ref="B38:M38" si="31">B1+B21</f>
        <v>3.55</v>
      </c>
      <c r="C38" s="66">
        <f t="shared" si="31"/>
        <v>0.92500000000000004</v>
      </c>
      <c r="D38" s="66">
        <f t="shared" si="31"/>
        <v>23.3</v>
      </c>
      <c r="E38" s="66">
        <f t="shared" si="31"/>
        <v>113</v>
      </c>
      <c r="F38" s="66">
        <f t="shared" si="31"/>
        <v>18</v>
      </c>
      <c r="G38" s="66">
        <f t="shared" si="31"/>
        <v>0</v>
      </c>
      <c r="H38" s="66">
        <f t="shared" si="31"/>
        <v>0</v>
      </c>
      <c r="I38" s="66">
        <f t="shared" si="31"/>
        <v>0.98</v>
      </c>
      <c r="J38" s="66">
        <f t="shared" si="31"/>
        <v>0.09</v>
      </c>
      <c r="K38" s="66">
        <f t="shared" si="31"/>
        <v>0</v>
      </c>
      <c r="L38" s="66">
        <f t="shared" si="31"/>
        <v>0</v>
      </c>
      <c r="M38" s="66">
        <f t="shared" si="31"/>
        <v>0</v>
      </c>
    </row>
    <row r="39" spans="1:13" x14ac:dyDescent="0.25">
      <c r="A39" t="s">
        <v>120</v>
      </c>
      <c r="B39" s="66">
        <f t="shared" ref="B39:L39" si="32">B1+B22</f>
        <v>3.9000000000000004</v>
      </c>
      <c r="C39" s="66">
        <f t="shared" si="32"/>
        <v>1.05</v>
      </c>
      <c r="D39" s="66">
        <f t="shared" si="32"/>
        <v>25.8</v>
      </c>
      <c r="E39" s="66">
        <f t="shared" si="32"/>
        <v>125</v>
      </c>
      <c r="F39" s="66">
        <f t="shared" si="32"/>
        <v>18</v>
      </c>
      <c r="G39" s="66">
        <f t="shared" si="32"/>
        <v>0</v>
      </c>
      <c r="H39" s="66">
        <f t="shared" si="32"/>
        <v>0</v>
      </c>
      <c r="I39" s="66">
        <f t="shared" si="32"/>
        <v>0.98</v>
      </c>
      <c r="J39" s="66">
        <f t="shared" si="32"/>
        <v>0.09</v>
      </c>
      <c r="K39" s="66">
        <f t="shared" si="32"/>
        <v>0</v>
      </c>
      <c r="L39" s="66">
        <f t="shared" si="32"/>
        <v>0</v>
      </c>
    </row>
    <row r="40" spans="1:13" x14ac:dyDescent="0.25">
      <c r="A40" t="s">
        <v>119</v>
      </c>
      <c r="B40" s="66">
        <f t="shared" ref="B40:L40" si="33">B1+B24</f>
        <v>4.5999999999999996</v>
      </c>
      <c r="C40" s="66">
        <f t="shared" si="33"/>
        <v>1.3</v>
      </c>
      <c r="D40" s="66">
        <f t="shared" si="33"/>
        <v>30.8</v>
      </c>
      <c r="E40" s="66">
        <f t="shared" si="33"/>
        <v>149</v>
      </c>
      <c r="F40" s="66">
        <f t="shared" si="33"/>
        <v>18</v>
      </c>
      <c r="G40" s="66">
        <f t="shared" si="33"/>
        <v>0</v>
      </c>
      <c r="H40" s="66">
        <f t="shared" si="33"/>
        <v>0</v>
      </c>
      <c r="I40" s="66">
        <f t="shared" si="33"/>
        <v>0.98</v>
      </c>
      <c r="J40" s="66">
        <f t="shared" si="33"/>
        <v>0.09</v>
      </c>
      <c r="K40" s="66">
        <f t="shared" si="33"/>
        <v>0</v>
      </c>
      <c r="L40" s="66">
        <f t="shared" si="33"/>
        <v>0</v>
      </c>
    </row>
    <row r="41" spans="1:13" x14ac:dyDescent="0.25">
      <c r="A41" t="s">
        <v>118</v>
      </c>
      <c r="B41">
        <f>B20*45/20</f>
        <v>3.1499999999999995</v>
      </c>
      <c r="C41">
        <f t="shared" ref="C41:L41" si="34">C20*45/20</f>
        <v>1.125</v>
      </c>
      <c r="D41">
        <f t="shared" si="34"/>
        <v>22.5</v>
      </c>
      <c r="E41">
        <f t="shared" si="34"/>
        <v>108</v>
      </c>
      <c r="F41">
        <f t="shared" si="34"/>
        <v>0</v>
      </c>
      <c r="G41">
        <f t="shared" si="34"/>
        <v>0</v>
      </c>
      <c r="H41">
        <f t="shared" si="34"/>
        <v>0</v>
      </c>
      <c r="I41">
        <f t="shared" si="34"/>
        <v>0</v>
      </c>
      <c r="J41">
        <f t="shared" si="34"/>
        <v>0</v>
      </c>
      <c r="K41">
        <f t="shared" si="34"/>
        <v>0</v>
      </c>
      <c r="L41">
        <f t="shared" si="34"/>
        <v>0</v>
      </c>
    </row>
    <row r="42" spans="1:13" x14ac:dyDescent="0.25">
      <c r="A42" t="s">
        <v>117</v>
      </c>
      <c r="B42" s="66">
        <f t="shared" ref="B42:L42" si="35">B1+B41</f>
        <v>4.9499999999999993</v>
      </c>
      <c r="C42" s="66">
        <f t="shared" si="35"/>
        <v>1.425</v>
      </c>
      <c r="D42" s="66">
        <f t="shared" si="35"/>
        <v>33.299999999999997</v>
      </c>
      <c r="E42" s="66">
        <f t="shared" si="35"/>
        <v>161</v>
      </c>
      <c r="F42" s="66">
        <f t="shared" si="35"/>
        <v>18</v>
      </c>
      <c r="G42" s="66">
        <f t="shared" si="35"/>
        <v>0</v>
      </c>
      <c r="H42" s="66">
        <f t="shared" si="35"/>
        <v>0</v>
      </c>
      <c r="I42" s="66">
        <f t="shared" si="35"/>
        <v>0.98</v>
      </c>
      <c r="J42" s="66">
        <f t="shared" si="35"/>
        <v>0.09</v>
      </c>
      <c r="K42" s="66">
        <f t="shared" si="35"/>
        <v>0</v>
      </c>
      <c r="L42" s="66">
        <f t="shared" si="35"/>
        <v>0</v>
      </c>
    </row>
    <row r="43" spans="1:13" x14ac:dyDescent="0.25">
      <c r="A43" t="s">
        <v>93</v>
      </c>
      <c r="B43" s="66">
        <f t="shared" ref="B43:L43" si="36">B2+B20</f>
        <v>2.84</v>
      </c>
      <c r="C43" s="66">
        <f t="shared" si="36"/>
        <v>0.74</v>
      </c>
      <c r="D43" s="66">
        <f t="shared" si="36"/>
        <v>18.64</v>
      </c>
      <c r="E43" s="66">
        <f t="shared" si="36"/>
        <v>90.4</v>
      </c>
      <c r="F43" s="66">
        <f t="shared" si="36"/>
        <v>14.4</v>
      </c>
      <c r="G43" s="66">
        <f t="shared" si="36"/>
        <v>0</v>
      </c>
      <c r="H43" s="66">
        <f t="shared" si="36"/>
        <v>0</v>
      </c>
      <c r="I43" s="66">
        <f t="shared" si="36"/>
        <v>0.78400000000000003</v>
      </c>
      <c r="J43" s="66">
        <f t="shared" si="36"/>
        <v>7.1999999999999995E-2</v>
      </c>
      <c r="K43" s="66">
        <f t="shared" si="36"/>
        <v>0</v>
      </c>
      <c r="L43" s="66">
        <f t="shared" si="36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ECMZ</dc:creator>
  <cp:lastModifiedBy>admin</cp:lastModifiedBy>
  <cp:revision>356</cp:revision>
  <dcterms:created xsi:type="dcterms:W3CDTF">2006-09-15T21:00:00Z</dcterms:created>
  <dcterms:modified xsi:type="dcterms:W3CDTF">2025-03-31T07:19:22Z</dcterms:modified>
  <cp:version>983040</cp:version>
</cp:coreProperties>
</file>